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E83A4FF7-1CE6-4FD1-B04B-97B10BAEF800}" xr6:coauthVersionLast="43" xr6:coauthVersionMax="43" xr10:uidLastSave="{00000000-0000-0000-0000-000000000000}"/>
  <bookViews>
    <workbookView xWindow="-120" yWindow="-120" windowWidth="29040" windowHeight="15840" activeTab="2" xr2:uid="{00000000-000D-0000-FFFF-FFFF00000000}"/>
  </bookViews>
  <sheets>
    <sheet name="opis_atributa" sheetId="4" r:id="rId1"/>
    <sheet name="potrošnja_podstanice_2018" sheetId="1" r:id="rId2"/>
    <sheet name="potrošnja_podstanice_2017" sheetId="2" r:id="rId3"/>
    <sheet name="potrošnja_podstanice_2016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3" l="1"/>
  <c r="I31" i="3"/>
  <c r="I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H16" i="3"/>
  <c r="I15" i="3"/>
  <c r="H15" i="3"/>
  <c r="I14" i="3"/>
  <c r="H14" i="3"/>
  <c r="I13" i="3"/>
  <c r="H13" i="3"/>
  <c r="H12" i="3"/>
  <c r="I11" i="3"/>
  <c r="H11" i="3"/>
  <c r="I10" i="3"/>
  <c r="H10" i="3"/>
  <c r="H9" i="3"/>
  <c r="I8" i="3"/>
  <c r="H8" i="3"/>
  <c r="I7" i="3"/>
  <c r="H7" i="3"/>
  <c r="I6" i="3"/>
  <c r="H6" i="3"/>
  <c r="H5" i="3"/>
  <c r="H4" i="3"/>
  <c r="H3" i="3"/>
  <c r="I33" i="2"/>
  <c r="I31" i="2"/>
  <c r="I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H16" i="2"/>
  <c r="I15" i="2"/>
  <c r="H15" i="2"/>
  <c r="I14" i="2"/>
  <c r="H14" i="2"/>
  <c r="I13" i="2"/>
  <c r="H13" i="2"/>
  <c r="H12" i="2"/>
  <c r="I11" i="2"/>
  <c r="H11" i="2"/>
  <c r="I10" i="2"/>
  <c r="H10" i="2"/>
  <c r="H9" i="2"/>
  <c r="I8" i="2"/>
  <c r="H8" i="2"/>
  <c r="I7" i="2"/>
  <c r="H7" i="2"/>
  <c r="I6" i="2"/>
  <c r="H6" i="2"/>
  <c r="H5" i="2"/>
  <c r="H4" i="2"/>
  <c r="H3" i="2"/>
  <c r="I33" i="1"/>
  <c r="I31" i="1"/>
  <c r="I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H16" i="1"/>
  <c r="I15" i="1"/>
  <c r="H15" i="1"/>
  <c r="I14" i="1"/>
  <c r="H14" i="1"/>
  <c r="I13" i="1"/>
  <c r="H13" i="1"/>
  <c r="H12" i="1"/>
  <c r="I11" i="1"/>
  <c r="H11" i="1"/>
  <c r="I10" i="1"/>
  <c r="H10" i="1"/>
  <c r="H9" i="1"/>
  <c r="I8" i="1"/>
  <c r="H8" i="1"/>
  <c r="I7" i="1"/>
  <c r="H7" i="1"/>
  <c r="I6" i="1"/>
  <c r="H6" i="1"/>
  <c r="H5" i="1"/>
  <c r="H4" i="1"/>
  <c r="H3" i="1"/>
</calcChain>
</file>

<file path=xl/sharedStrings.xml><?xml version="1.0" encoding="utf-8"?>
<sst xmlns="http://schemas.openxmlformats.org/spreadsheetml/2006/main" count="386" uniqueCount="115">
  <si>
    <t>redni_broj podstanice</t>
  </si>
  <si>
    <t>Id_podstanice</t>
  </si>
  <si>
    <t>lat_podstanice</t>
  </si>
  <si>
    <t>lon_podstanice</t>
  </si>
  <si>
    <t>adresa_podstanice</t>
  </si>
  <si>
    <t>naziv_podstanice</t>
  </si>
  <si>
    <t>broj _povezanih_zgrada</t>
  </si>
  <si>
    <t>broj _povezanih_stanova</t>
  </si>
  <si>
    <t>ukupna_površina_u m2</t>
  </si>
  <si>
    <t>Izvor</t>
  </si>
  <si>
    <t>potrošnja_mesec_01</t>
  </si>
  <si>
    <t>potrošnja_mesec_02</t>
  </si>
  <si>
    <t>potrošnja_mesec_03</t>
  </si>
  <si>
    <t>potrošnja_mesec_04</t>
  </si>
  <si>
    <t>potrošnja_mesec_10</t>
  </si>
  <si>
    <t>potrošnja_mesec_11</t>
  </si>
  <si>
    <t>potrošnja_mesec_12</t>
  </si>
  <si>
    <t>Limska 59</t>
  </si>
  <si>
    <t>Dečiji vrtić "Vodovod"</t>
  </si>
  <si>
    <t>Kotlarnica 1</t>
  </si>
  <si>
    <t>Limska 55-57</t>
  </si>
  <si>
    <t>ZUP 5</t>
  </si>
  <si>
    <t>Limska 51-53</t>
  </si>
  <si>
    <t>EP 6/4</t>
  </si>
  <si>
    <t>Limska 47-49</t>
  </si>
  <si>
    <t>EP 6/3</t>
  </si>
  <si>
    <t>Limska 33-37</t>
  </si>
  <si>
    <t>EP 6/2</t>
  </si>
  <si>
    <t>Limska 29-31</t>
  </si>
  <si>
    <t>EP 6/1</t>
  </si>
  <si>
    <t>Limska 42</t>
  </si>
  <si>
    <t>EP 5/8A</t>
  </si>
  <si>
    <t>Limska 40</t>
  </si>
  <si>
    <t>EP 5/8</t>
  </si>
  <si>
    <t>Moše Pijade 1</t>
  </si>
  <si>
    <t>EP 5/7</t>
  </si>
  <si>
    <t>Moše Pijade 4</t>
  </si>
  <si>
    <t>EP 4</t>
  </si>
  <si>
    <t>Dragoljuba Savića 45</t>
  </si>
  <si>
    <t>EP 3</t>
  </si>
  <si>
    <t>Nemanjina 70</t>
  </si>
  <si>
    <t>EP 2</t>
  </si>
  <si>
    <t>Nemanjina 63</t>
  </si>
  <si>
    <t>EP 1</t>
  </si>
  <si>
    <t>Dragoljuba Savića 35</t>
  </si>
  <si>
    <t>Ratko Mitrović 3</t>
  </si>
  <si>
    <t>Dragoljuba Savića 29</t>
  </si>
  <si>
    <t>Solidarka 1</t>
  </si>
  <si>
    <t>Meše Selimovića 7</t>
  </si>
  <si>
    <t>Solidarka 2</t>
  </si>
  <si>
    <t>Dragoljuba Savića 23</t>
  </si>
  <si>
    <t>Ratko Mitrović 2</t>
  </si>
  <si>
    <t>Veljka Vlahovića 6</t>
  </si>
  <si>
    <t>Ratko Mitrović 1</t>
  </si>
  <si>
    <t>Nemanjina 40</t>
  </si>
  <si>
    <t>Kifla 1</t>
  </si>
  <si>
    <t>Nemanjina 50</t>
  </si>
  <si>
    <t>Kifla 2</t>
  </si>
  <si>
    <t>Limska 32</t>
  </si>
  <si>
    <t>Soliter 1</t>
  </si>
  <si>
    <t>Limska 34</t>
  </si>
  <si>
    <t>Soliter 2</t>
  </si>
  <si>
    <t>Limska 36</t>
  </si>
  <si>
    <t>Soliter 3</t>
  </si>
  <si>
    <t>Veljka Vlahovića 20</t>
  </si>
  <si>
    <t>Banka</t>
  </si>
  <si>
    <t>Dragoljuba Savića 15</t>
  </si>
  <si>
    <t>Šumska</t>
  </si>
  <si>
    <t>Nemanjina 23</t>
  </si>
  <si>
    <t>Samački 1</t>
  </si>
  <si>
    <t>Nemanjina 26</t>
  </si>
  <si>
    <t>Samački 2</t>
  </si>
  <si>
    <t>Nemanjina 20</t>
  </si>
  <si>
    <t>Vuka Karadžića 27</t>
  </si>
  <si>
    <t>MŠC</t>
  </si>
  <si>
    <t>Nemanjina 35</t>
  </si>
  <si>
    <t>OŠ Vuk Karadžić</t>
  </si>
  <si>
    <t>Pionirska 2</t>
  </si>
  <si>
    <t>Dečiji vrtić "Neven"</t>
  </si>
  <si>
    <t>Nemanjina 60</t>
  </si>
  <si>
    <t>Pošta</t>
  </si>
  <si>
    <t>Veljka Vlahovića 16</t>
  </si>
  <si>
    <t>Hotel Lim</t>
  </si>
  <si>
    <t>broj_povezanih_stanova</t>
  </si>
  <si>
    <t>broj_povezanih_zgrada</t>
  </si>
  <si>
    <t>ukupna_površina_u_m2</t>
  </si>
  <si>
    <t>izvor</t>
  </si>
  <si>
    <t>Ovaj atribut iskazuje potrošnju toplotne energije na podstanici u kilovat satima za mesec januar kalendarske godine</t>
  </si>
  <si>
    <t>Ovaj atribut iskazuje potrošnju toplotne energije na podstanici u kilovat satima za mesec februar kalendarske godine</t>
  </si>
  <si>
    <t>Ovaj atribut iskazuje potrošnju toplotne energije na podstanici u kilovat satima za mesec mart kalendarske godine</t>
  </si>
  <si>
    <t>Ovaj atribut iskazuje potrošnju toplotne energije na podstanici u kilovat satima za mesec april kalendarske godine</t>
  </si>
  <si>
    <t>Ovaj atribut iskazuje potrošnju toplotne energije na podstanici u kilovat satima za mesec oktobar kalendarske godine</t>
  </si>
  <si>
    <t>Ovaj atribut iskazuje potrošnju toplotne energije na podstanici u kilovat satima za mesec novembar kalendarske godine</t>
  </si>
  <si>
    <t>Ovaj atribut iskazuje potrošnju toplotne energije na podstanici u kilovat satima za mesec decembar kalendarske godine</t>
  </si>
  <si>
    <t>Izvor predstavlja atribut putem koga se određuje kotlarnica sa koje se toplotnoj podstanici doprema toplotna energija</t>
  </si>
  <si>
    <t>Ovaj atribut izražava u jkvadratnim metrima površinu prostora koji se putem toplotne energije sa konkretne toplotne podstanice zagreva</t>
  </si>
  <si>
    <t>Broj povezanih zgrada izražava ukupan broj zgrada koje se putem konkretne toplotne stanice zagrevaju</t>
  </si>
  <si>
    <t>Broj povezanih stanova izražava ukupan broj stambenih jedinica koje se putem konkretne toplotne stanice zagrevaju</t>
  </si>
  <si>
    <t>ATRIBUT</t>
  </si>
  <si>
    <t>OPIS ATRIBUTA</t>
  </si>
  <si>
    <t>Naziv stanice predstavlja jedinstveno ime koje toplotne podstanice imaju u sistemu daljinskog grejanja opštine</t>
  </si>
  <si>
    <t>Adresa podstanice lokalizuje mesto gde se toplotna podstanica nalazi tako što se navodi ulica i broj toplotne podstanice kao objekta</t>
  </si>
  <si>
    <t>Lat podstanice predstavlja koordinatu geografske širine objekta toplotne podstanice</t>
  </si>
  <si>
    <t>Lon podstanice predstavlja koordinatu geografske dužine objekta toplotne podstanice</t>
  </si>
  <si>
    <t>Id podstanice predstavlja jedinstvenu šifru koja se svakoj toplotnoj podstanici dodeljuje u sistemu daljinskog grejanja opštine</t>
  </si>
  <si>
    <t>Redni broj podstanice predstavlja broj koji konkretna toplotna podstanica ima u sistemu daljinskog grejanja opštine</t>
  </si>
  <si>
    <t>potrošnja_mesec_01_u_kilovat_satima</t>
  </si>
  <si>
    <t>potrošnja_mesec_02_u_kilovat_satima</t>
  </si>
  <si>
    <t>potrošnja_mesec_03_u_kilovat_satima</t>
  </si>
  <si>
    <t>potrošnja_mesec_04_u_kilovat_satima</t>
  </si>
  <si>
    <t>potrošnja_mesec_10_u_kilovat_satima</t>
  </si>
  <si>
    <t>potrošnja_mesec_11_u_kilovat_satima</t>
  </si>
  <si>
    <t>potrošnja_mesec_12_u_kilovat_satima</t>
  </si>
  <si>
    <t>Ovaj skup podataka sadrži pregled toplotnih podstanica na teritoriji opštine Priboj, kao i podatke o utrošenoj toplotnoj energiji za zagrevanje zgrada/stanova uključenih u sistem centralnog grejanja za grejne sezone sledećih godina: 2018,2017,2016. Skup podataka je otvorila JP "Toplana" Priboj.Ovaj skup podataka sadrži sledeće atribute: redni broj podstanice, id podstanice, lat podstanice, lon podstanice, adresu podstanice, naziv podstanice, broj povezanih zgrada, broj povezanih stanova, ukupna površina u m2,izvor, potrošnja mesec 01,potrošnja mesec 02, potrošnje mesec 03, potrošnja mesec 04, potrošnja mesec 10, potrošnja mesec 11, potrošnja mesec 12.</t>
  </si>
  <si>
    <t>O setu podataka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</si>
</sst>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#,##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justify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165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/>
    <xf numFmtId="164" fontId="6" fillId="0" borderId="1" xfId="0" applyNumberFormat="1" applyFont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/>
    <xf numFmtId="164" fontId="2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workbookViewId="0">
      <selection activeCell="B28" sqref="B28"/>
    </sheetView>
  </sheetViews>
  <sheetFormatPr defaultRowHeight="12.75" x14ac:dyDescent="0.2"/>
  <cols>
    <col min="1" max="1" width="24.28515625" style="2" customWidth="1"/>
    <col min="2" max="2" width="255.7109375" style="2" bestFit="1" customWidth="1"/>
    <col min="3" max="3" width="187.140625" style="2" customWidth="1"/>
    <col min="4" max="4" width="109.5703125" style="2" customWidth="1"/>
    <col min="5" max="16384" width="9.140625" style="2"/>
  </cols>
  <sheetData>
    <row r="1" spans="1:17" x14ac:dyDescent="0.2">
      <c r="A1" s="1" t="s">
        <v>98</v>
      </c>
      <c r="B1" s="1" t="s">
        <v>99</v>
      </c>
    </row>
    <row r="2" spans="1:17" x14ac:dyDescent="0.2">
      <c r="A2" s="3" t="s">
        <v>114</v>
      </c>
      <c r="B2" s="4" t="s">
        <v>113</v>
      </c>
    </row>
    <row r="3" spans="1:17" ht="15" customHeight="1" x14ac:dyDescent="0.2">
      <c r="A3" s="5" t="s">
        <v>0</v>
      </c>
      <c r="B3" s="6" t="s">
        <v>105</v>
      </c>
      <c r="C3" s="7"/>
      <c r="D3" s="7"/>
      <c r="E3" s="7"/>
      <c r="F3" s="7"/>
      <c r="G3" s="7"/>
      <c r="H3" s="7"/>
      <c r="I3" s="8"/>
      <c r="J3" s="8"/>
      <c r="K3" s="7"/>
      <c r="L3" s="7"/>
      <c r="M3" s="7"/>
      <c r="N3" s="7"/>
      <c r="O3" s="7"/>
      <c r="P3" s="7"/>
      <c r="Q3" s="7"/>
    </row>
    <row r="4" spans="1:17" x14ac:dyDescent="0.2">
      <c r="A4" s="3" t="s">
        <v>1</v>
      </c>
      <c r="B4" s="6" t="s">
        <v>104</v>
      </c>
    </row>
    <row r="5" spans="1:17" x14ac:dyDescent="0.2">
      <c r="A5" s="3" t="s">
        <v>2</v>
      </c>
      <c r="B5" s="6" t="s">
        <v>102</v>
      </c>
    </row>
    <row r="6" spans="1:17" x14ac:dyDescent="0.2">
      <c r="A6" s="3" t="s">
        <v>3</v>
      </c>
      <c r="B6" s="6" t="s">
        <v>103</v>
      </c>
    </row>
    <row r="7" spans="1:17" x14ac:dyDescent="0.2">
      <c r="A7" s="3" t="s">
        <v>4</v>
      </c>
      <c r="B7" s="6" t="s">
        <v>101</v>
      </c>
    </row>
    <row r="8" spans="1:17" x14ac:dyDescent="0.2">
      <c r="A8" s="3" t="s">
        <v>5</v>
      </c>
      <c r="B8" s="6" t="s">
        <v>100</v>
      </c>
    </row>
    <row r="9" spans="1:17" x14ac:dyDescent="0.2">
      <c r="A9" s="3" t="s">
        <v>84</v>
      </c>
      <c r="B9" s="6" t="s">
        <v>96</v>
      </c>
    </row>
    <row r="10" spans="1:17" x14ac:dyDescent="0.2">
      <c r="A10" s="3" t="s">
        <v>83</v>
      </c>
      <c r="B10" s="6" t="s">
        <v>97</v>
      </c>
    </row>
    <row r="11" spans="1:17" x14ac:dyDescent="0.2">
      <c r="A11" s="3" t="s">
        <v>85</v>
      </c>
      <c r="B11" s="6" t="s">
        <v>95</v>
      </c>
    </row>
    <row r="12" spans="1:17" x14ac:dyDescent="0.2">
      <c r="A12" s="9" t="s">
        <v>86</v>
      </c>
      <c r="B12" s="6" t="s">
        <v>94</v>
      </c>
    </row>
    <row r="13" spans="1:17" x14ac:dyDescent="0.2">
      <c r="A13" s="9" t="s">
        <v>10</v>
      </c>
      <c r="B13" s="6" t="s">
        <v>87</v>
      </c>
    </row>
    <row r="14" spans="1:17" x14ac:dyDescent="0.2">
      <c r="A14" s="9" t="s">
        <v>11</v>
      </c>
      <c r="B14" s="6" t="s">
        <v>88</v>
      </c>
    </row>
    <row r="15" spans="1:17" x14ac:dyDescent="0.2">
      <c r="A15" s="9" t="s">
        <v>12</v>
      </c>
      <c r="B15" s="6" t="s">
        <v>89</v>
      </c>
    </row>
    <row r="16" spans="1:17" x14ac:dyDescent="0.2">
      <c r="A16" s="9" t="s">
        <v>13</v>
      </c>
      <c r="B16" s="6" t="s">
        <v>90</v>
      </c>
    </row>
    <row r="17" spans="1:2" x14ac:dyDescent="0.2">
      <c r="A17" s="9" t="s">
        <v>14</v>
      </c>
      <c r="B17" s="6" t="s">
        <v>91</v>
      </c>
    </row>
    <row r="18" spans="1:2" x14ac:dyDescent="0.2">
      <c r="A18" s="9" t="s">
        <v>15</v>
      </c>
      <c r="B18" s="6" t="s">
        <v>92</v>
      </c>
    </row>
    <row r="19" spans="1:2" x14ac:dyDescent="0.2">
      <c r="A19" s="9" t="s">
        <v>16</v>
      </c>
      <c r="B19" s="6" t="s">
        <v>93</v>
      </c>
    </row>
    <row r="20" spans="1:2" x14ac:dyDescent="0.2">
      <c r="A20" s="10"/>
    </row>
    <row r="21" spans="1:2" x14ac:dyDescent="0.2">
      <c r="A21" s="10"/>
    </row>
    <row r="22" spans="1:2" x14ac:dyDescent="0.2">
      <c r="A22" s="1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zoomScaleNormal="100" workbookViewId="0">
      <selection activeCell="G39" sqref="G39"/>
    </sheetView>
  </sheetViews>
  <sheetFormatPr defaultColWidth="15.28515625" defaultRowHeight="12.75" x14ac:dyDescent="0.2"/>
  <cols>
    <col min="1" max="1" width="20.7109375" style="32" bestFit="1" customWidth="1"/>
    <col min="2" max="2" width="13.5703125" style="29" bestFit="1" customWidth="1"/>
    <col min="3" max="3" width="14.140625" style="33" bestFit="1" customWidth="1"/>
    <col min="4" max="4" width="14.7109375" style="34" bestFit="1" customWidth="1"/>
    <col min="5" max="5" width="19.140625" style="35" bestFit="1" customWidth="1"/>
    <col min="6" max="6" width="20.7109375" style="35" bestFit="1" customWidth="1"/>
    <col min="7" max="7" width="22.28515625" style="32" bestFit="1" customWidth="1"/>
    <col min="8" max="8" width="23.42578125" style="32" bestFit="1" customWidth="1"/>
    <col min="9" max="9" width="21.85546875" style="36" bestFit="1" customWidth="1"/>
    <col min="10" max="10" width="11.28515625" style="35" bestFit="1" customWidth="1"/>
    <col min="11" max="12" width="36" style="37" bestFit="1" customWidth="1"/>
    <col min="13" max="13" width="36" style="38" bestFit="1" customWidth="1"/>
    <col min="14" max="14" width="36" style="37" bestFit="1" customWidth="1"/>
    <col min="15" max="17" width="36" style="38" bestFit="1" customWidth="1"/>
    <col min="18" max="16384" width="15.28515625" style="29"/>
  </cols>
  <sheetData>
    <row r="1" spans="1:17" s="20" customFormat="1" x14ac:dyDescent="0.25">
      <c r="A1" s="11" t="s">
        <v>0</v>
      </c>
      <c r="B1" s="12" t="s">
        <v>1</v>
      </c>
      <c r="C1" s="13" t="s">
        <v>2</v>
      </c>
      <c r="D1" s="14" t="s">
        <v>3</v>
      </c>
      <c r="E1" s="15" t="s">
        <v>4</v>
      </c>
      <c r="F1" s="15" t="s">
        <v>5</v>
      </c>
      <c r="G1" s="16" t="s">
        <v>6</v>
      </c>
      <c r="H1" s="16" t="s">
        <v>7</v>
      </c>
      <c r="I1" s="17" t="s">
        <v>8</v>
      </c>
      <c r="J1" s="18" t="s">
        <v>9</v>
      </c>
      <c r="K1" s="19" t="s">
        <v>106</v>
      </c>
      <c r="L1" s="19" t="s">
        <v>107</v>
      </c>
      <c r="M1" s="19" t="s">
        <v>108</v>
      </c>
      <c r="N1" s="19" t="s">
        <v>109</v>
      </c>
      <c r="O1" s="19" t="s">
        <v>110</v>
      </c>
      <c r="P1" s="19" t="s">
        <v>111</v>
      </c>
      <c r="Q1" s="19" t="s">
        <v>112</v>
      </c>
    </row>
    <row r="2" spans="1:17" x14ac:dyDescent="0.2">
      <c r="A2" s="21">
        <v>1</v>
      </c>
      <c r="B2" s="22"/>
      <c r="C2" s="23">
        <v>48.236020000000003</v>
      </c>
      <c r="D2" s="24">
        <v>38.222499999999997</v>
      </c>
      <c r="E2" s="25" t="s">
        <v>17</v>
      </c>
      <c r="F2" s="25" t="s">
        <v>18</v>
      </c>
      <c r="G2" s="21">
        <v>1</v>
      </c>
      <c r="H2" s="21">
        <v>1</v>
      </c>
      <c r="I2" s="26">
        <v>720</v>
      </c>
      <c r="J2" s="27" t="s">
        <v>19</v>
      </c>
      <c r="K2" s="28">
        <v>2619.7298403602126</v>
      </c>
      <c r="L2" s="28">
        <v>2259.5169873106834</v>
      </c>
      <c r="M2" s="28">
        <v>1873.1068358575521</v>
      </c>
      <c r="N2" s="28">
        <v>609.08718788374949</v>
      </c>
      <c r="O2" s="28">
        <v>668.03110929185425</v>
      </c>
      <c r="P2" s="28">
        <v>1814.1629144494473</v>
      </c>
      <c r="Q2" s="28">
        <v>2364.3061809250921</v>
      </c>
    </row>
    <row r="3" spans="1:17" x14ac:dyDescent="0.2">
      <c r="A3" s="21">
        <v>2</v>
      </c>
      <c r="B3" s="22"/>
      <c r="C3" s="23">
        <v>48.236179999999997</v>
      </c>
      <c r="D3" s="24">
        <v>38.223199999999999</v>
      </c>
      <c r="E3" s="25" t="s">
        <v>20</v>
      </c>
      <c r="F3" s="25" t="s">
        <v>21</v>
      </c>
      <c r="G3" s="21">
        <v>1</v>
      </c>
      <c r="H3" s="21">
        <f>22+20</f>
        <v>42</v>
      </c>
      <c r="I3" s="26">
        <v>2224</v>
      </c>
      <c r="J3" s="27" t="s">
        <v>19</v>
      </c>
      <c r="K3" s="28">
        <v>8092.0543957793243</v>
      </c>
      <c r="L3" s="28">
        <v>6979.3969163596666</v>
      </c>
      <c r="M3" s="28">
        <v>5785.8188929822172</v>
      </c>
      <c r="N3" s="28">
        <v>1881.402647018693</v>
      </c>
      <c r="O3" s="28">
        <v>2063.4738709237276</v>
      </c>
      <c r="P3" s="28">
        <v>5603.7476690771819</v>
      </c>
      <c r="Q3" s="28">
        <v>7303.0790921908401</v>
      </c>
    </row>
    <row r="4" spans="1:17" x14ac:dyDescent="0.2">
      <c r="A4" s="21">
        <v>3</v>
      </c>
      <c r="B4" s="22"/>
      <c r="C4" s="23">
        <v>48.236719999999998</v>
      </c>
      <c r="D4" s="30">
        <v>38.223599999999998</v>
      </c>
      <c r="E4" s="25" t="s">
        <v>22</v>
      </c>
      <c r="F4" s="25" t="s">
        <v>23</v>
      </c>
      <c r="G4" s="21">
        <v>1</v>
      </c>
      <c r="H4" s="21">
        <f>18+17</f>
        <v>35</v>
      </c>
      <c r="I4" s="26">
        <v>2189</v>
      </c>
      <c r="J4" s="27" t="s">
        <v>19</v>
      </c>
      <c r="K4" s="28">
        <v>7964.7064174284806</v>
      </c>
      <c r="L4" s="28">
        <v>6869.5592850320636</v>
      </c>
      <c r="M4" s="28">
        <v>5694.765088461364</v>
      </c>
      <c r="N4" s="28">
        <v>1851.7942420521217</v>
      </c>
      <c r="O4" s="28">
        <v>2031.0001364442626</v>
      </c>
      <c r="P4" s="28">
        <v>5515.559194069222</v>
      </c>
      <c r="Q4" s="28">
        <v>7188.1475417292031</v>
      </c>
    </row>
    <row r="5" spans="1:17" x14ac:dyDescent="0.2">
      <c r="A5" s="21">
        <v>4</v>
      </c>
      <c r="B5" s="22"/>
      <c r="C5" s="23">
        <v>48.237169999999999</v>
      </c>
      <c r="D5" s="24">
        <v>38.223799999999997</v>
      </c>
      <c r="E5" s="25" t="s">
        <v>24</v>
      </c>
      <c r="F5" s="25" t="s">
        <v>25</v>
      </c>
      <c r="G5" s="21">
        <v>1</v>
      </c>
      <c r="H5" s="21">
        <f>17+18</f>
        <v>35</v>
      </c>
      <c r="I5" s="26">
        <v>2184</v>
      </c>
      <c r="J5" s="27" t="s">
        <v>19</v>
      </c>
      <c r="K5" s="28">
        <v>7946.5138490926456</v>
      </c>
      <c r="L5" s="28">
        <v>6853.8681948424064</v>
      </c>
      <c r="M5" s="28">
        <v>5681.7574021012415</v>
      </c>
      <c r="N5" s="28">
        <v>1847.5644699140403</v>
      </c>
      <c r="O5" s="28">
        <v>2026.3610315186247</v>
      </c>
      <c r="P5" s="28">
        <v>5502.9608404966566</v>
      </c>
      <c r="Q5" s="28">
        <v>7171.7287488061129</v>
      </c>
    </row>
    <row r="6" spans="1:17" x14ac:dyDescent="0.2">
      <c r="A6" s="21">
        <v>5</v>
      </c>
      <c r="B6" s="22"/>
      <c r="C6" s="23">
        <v>48.237859999999998</v>
      </c>
      <c r="D6" s="24">
        <v>38.223799999999997</v>
      </c>
      <c r="E6" s="25" t="s">
        <v>26</v>
      </c>
      <c r="F6" s="25" t="s">
        <v>27</v>
      </c>
      <c r="G6" s="21">
        <v>1</v>
      </c>
      <c r="H6" s="21">
        <f>21+30+2</f>
        <v>53</v>
      </c>
      <c r="I6" s="26">
        <f>2136+128</f>
        <v>2264</v>
      </c>
      <c r="J6" s="27" t="s">
        <v>19</v>
      </c>
      <c r="K6" s="28">
        <v>8237.594942466003</v>
      </c>
      <c r="L6" s="28">
        <v>7104.9256378769269</v>
      </c>
      <c r="M6" s="28">
        <v>5889.880383863192</v>
      </c>
      <c r="N6" s="28">
        <v>1915.2408241233456</v>
      </c>
      <c r="O6" s="28">
        <v>2100.5867103288306</v>
      </c>
      <c r="P6" s="28">
        <v>5704.5344976577062</v>
      </c>
      <c r="Q6" s="28">
        <v>7434.4294355755674</v>
      </c>
    </row>
    <row r="7" spans="1:17" x14ac:dyDescent="0.2">
      <c r="A7" s="21">
        <v>6</v>
      </c>
      <c r="B7" s="22"/>
      <c r="C7" s="23">
        <v>48.238370000000003</v>
      </c>
      <c r="D7" s="24">
        <v>38.222299999999997</v>
      </c>
      <c r="E7" s="25" t="s">
        <v>28</v>
      </c>
      <c r="F7" s="25" t="s">
        <v>29</v>
      </c>
      <c r="G7" s="21">
        <v>1</v>
      </c>
      <c r="H7" s="21">
        <f>18+23+3</f>
        <v>44</v>
      </c>
      <c r="I7" s="26">
        <f>2312+618</f>
        <v>2930</v>
      </c>
      <c r="J7" s="27" t="s">
        <v>19</v>
      </c>
      <c r="K7" s="28">
        <v>10660.8450447992</v>
      </c>
      <c r="L7" s="28">
        <v>9194.978851139309</v>
      </c>
      <c r="M7" s="28">
        <v>7622.5042070314275</v>
      </c>
      <c r="N7" s="28">
        <v>2478.6464729158142</v>
      </c>
      <c r="O7" s="28">
        <v>2718.5154864237957</v>
      </c>
      <c r="P7" s="28">
        <v>7382.6351935234452</v>
      </c>
      <c r="Q7" s="28">
        <v>9621.412652931278</v>
      </c>
    </row>
    <row r="8" spans="1:17" x14ac:dyDescent="0.2">
      <c r="A8" s="21">
        <v>7</v>
      </c>
      <c r="B8" s="22"/>
      <c r="C8" s="23">
        <v>48.237099999999998</v>
      </c>
      <c r="D8" s="24">
        <v>38.218800000000002</v>
      </c>
      <c r="E8" s="25" t="s">
        <v>30</v>
      </c>
      <c r="F8" s="25" t="s">
        <v>31</v>
      </c>
      <c r="G8" s="21">
        <v>1</v>
      </c>
      <c r="H8" s="21">
        <f>39</f>
        <v>39</v>
      </c>
      <c r="I8" s="26">
        <f>1020+548</f>
        <v>1568</v>
      </c>
      <c r="J8" s="27" t="s">
        <v>19</v>
      </c>
      <c r="K8" s="28">
        <v>5705.1894301177972</v>
      </c>
      <c r="L8" s="28">
        <v>4920.7258834765998</v>
      </c>
      <c r="M8" s="28">
        <v>4079.210442534225</v>
      </c>
      <c r="N8" s="28">
        <v>1326.4565425023879</v>
      </c>
      <c r="O8" s="28">
        <v>1454.8233046800383</v>
      </c>
      <c r="P8" s="28">
        <v>3950.8436803565742</v>
      </c>
      <c r="Q8" s="28">
        <v>5148.9334606813118</v>
      </c>
    </row>
    <row r="9" spans="1:17" x14ac:dyDescent="0.2">
      <c r="A9" s="21">
        <v>8</v>
      </c>
      <c r="B9" s="22"/>
      <c r="C9" s="23">
        <v>48.237670000000001</v>
      </c>
      <c r="D9" s="24">
        <v>38.218200000000003</v>
      </c>
      <c r="E9" s="25" t="s">
        <v>32</v>
      </c>
      <c r="F9" s="25" t="s">
        <v>33</v>
      </c>
      <c r="G9" s="21">
        <v>1</v>
      </c>
      <c r="H9" s="21">
        <f>26+30</f>
        <v>56</v>
      </c>
      <c r="I9" s="26">
        <v>3059</v>
      </c>
      <c r="J9" s="27" t="s">
        <v>19</v>
      </c>
      <c r="K9" s="28">
        <v>11130.213307863738</v>
      </c>
      <c r="L9" s="28">
        <v>9599.8089780324735</v>
      </c>
      <c r="M9" s="28">
        <v>7958.1025151225731</v>
      </c>
      <c r="N9" s="28">
        <v>2587.7745940783193</v>
      </c>
      <c r="O9" s="28">
        <v>2838.2043935052529</v>
      </c>
      <c r="P9" s="28">
        <v>7707.6727156956376</v>
      </c>
      <c r="Q9" s="28">
        <v>10045.017510347023</v>
      </c>
    </row>
    <row r="10" spans="1:17" x14ac:dyDescent="0.2">
      <c r="A10" s="21">
        <v>9</v>
      </c>
      <c r="B10" s="22"/>
      <c r="C10" s="23">
        <v>48.238160000000001</v>
      </c>
      <c r="D10" s="24">
        <v>38.216099999999997</v>
      </c>
      <c r="E10" s="25" t="s">
        <v>34</v>
      </c>
      <c r="F10" s="25" t="s">
        <v>35</v>
      </c>
      <c r="G10" s="21">
        <v>1</v>
      </c>
      <c r="H10" s="21">
        <f>18+29+26+3</f>
        <v>76</v>
      </c>
      <c r="I10" s="26">
        <f>4367+320</f>
        <v>4687</v>
      </c>
      <c r="J10" s="27" t="s">
        <v>19</v>
      </c>
      <c r="K10" s="28">
        <v>17053.713558011554</v>
      </c>
      <c r="L10" s="28">
        <v>14708.827943784963</v>
      </c>
      <c r="M10" s="28">
        <v>12193.40519397826</v>
      </c>
      <c r="N10" s="28">
        <v>3964.9884022376859</v>
      </c>
      <c r="O10" s="28">
        <v>4348.6969572929456</v>
      </c>
      <c r="P10" s="28">
        <v>11809.696638922998</v>
      </c>
      <c r="Q10" s="28">
        <v>15390.976486105426</v>
      </c>
    </row>
    <row r="11" spans="1:17" x14ac:dyDescent="0.2">
      <c r="A11" s="21">
        <v>10</v>
      </c>
      <c r="B11" s="22"/>
      <c r="C11" s="23">
        <v>48.238790000000002</v>
      </c>
      <c r="D11" s="24">
        <v>38.215200000000003</v>
      </c>
      <c r="E11" s="25" t="s">
        <v>36</v>
      </c>
      <c r="F11" s="25" t="s">
        <v>37</v>
      </c>
      <c r="G11" s="21">
        <v>1</v>
      </c>
      <c r="H11" s="21">
        <f>39+31+1</f>
        <v>71</v>
      </c>
      <c r="I11" s="26">
        <f>3925+65</f>
        <v>3990</v>
      </c>
      <c r="J11" s="27" t="s">
        <v>19</v>
      </c>
      <c r="K11" s="28">
        <v>14517.66953199618</v>
      </c>
      <c r="L11" s="28">
        <v>12521.489971346704</v>
      </c>
      <c r="M11" s="28">
        <v>10380.133715377269</v>
      </c>
      <c r="N11" s="28">
        <v>3375.3581661891121</v>
      </c>
      <c r="O11" s="28">
        <v>3702.0057306590256</v>
      </c>
      <c r="P11" s="28">
        <v>10053.486150907354</v>
      </c>
      <c r="Q11" s="28">
        <v>13102.196752626553</v>
      </c>
    </row>
    <row r="12" spans="1:17" x14ac:dyDescent="0.2">
      <c r="A12" s="21">
        <v>11</v>
      </c>
      <c r="B12" s="22"/>
      <c r="C12" s="23">
        <v>48.239019999999996</v>
      </c>
      <c r="D12" s="24">
        <v>38.212299999999999</v>
      </c>
      <c r="E12" s="25" t="s">
        <v>38</v>
      </c>
      <c r="F12" s="25" t="s">
        <v>39</v>
      </c>
      <c r="G12" s="21">
        <v>1</v>
      </c>
      <c r="H12" s="21">
        <f>37+43+31</f>
        <v>111</v>
      </c>
      <c r="I12" s="26">
        <v>6670</v>
      </c>
      <c r="J12" s="27" t="s">
        <v>19</v>
      </c>
      <c r="K12" s="28">
        <v>24268.88616000364</v>
      </c>
      <c r="L12" s="28">
        <v>20931.914313003137</v>
      </c>
      <c r="M12" s="28">
        <v>17352.253604402602</v>
      </c>
      <c r="N12" s="28">
        <v>5642.516032200846</v>
      </c>
      <c r="O12" s="28">
        <v>6188.565970800928</v>
      </c>
      <c r="P12" s="28">
        <v>16806.203665802517</v>
      </c>
      <c r="Q12" s="28">
        <v>21902.669759403285</v>
      </c>
    </row>
    <row r="13" spans="1:17" x14ac:dyDescent="0.2">
      <c r="A13" s="21">
        <v>12</v>
      </c>
      <c r="B13" s="22"/>
      <c r="C13" s="23">
        <v>48.239370000000001</v>
      </c>
      <c r="D13" s="24">
        <v>38.217500000000001</v>
      </c>
      <c r="E13" s="25" t="s">
        <v>40</v>
      </c>
      <c r="F13" s="25" t="s">
        <v>41</v>
      </c>
      <c r="G13" s="21">
        <v>1</v>
      </c>
      <c r="H13" s="21">
        <f>24+19+18+11</f>
        <v>72</v>
      </c>
      <c r="I13" s="26">
        <f>3988+454</f>
        <v>4442</v>
      </c>
      <c r="J13" s="27" t="s">
        <v>19</v>
      </c>
      <c r="K13" s="28">
        <v>16162.277709555647</v>
      </c>
      <c r="L13" s="28">
        <v>13939.964524491745</v>
      </c>
      <c r="M13" s="28">
        <v>11556.028562332287</v>
      </c>
      <c r="N13" s="28">
        <v>3757.7295674716879</v>
      </c>
      <c r="O13" s="28">
        <v>4121.3808159366899</v>
      </c>
      <c r="P13" s="28">
        <v>11192.377313867284</v>
      </c>
      <c r="Q13" s="28">
        <v>14586.455632873971</v>
      </c>
    </row>
    <row r="14" spans="1:17" x14ac:dyDescent="0.2">
      <c r="A14" s="21">
        <v>13</v>
      </c>
      <c r="B14" s="22"/>
      <c r="C14" s="23">
        <v>48.239919999999998</v>
      </c>
      <c r="D14" s="24">
        <v>38.220199999999998</v>
      </c>
      <c r="E14" s="25" t="s">
        <v>42</v>
      </c>
      <c r="F14" s="25" t="s">
        <v>43</v>
      </c>
      <c r="G14" s="21">
        <v>1</v>
      </c>
      <c r="H14" s="21">
        <f>15+18+15+12+13</f>
        <v>73</v>
      </c>
      <c r="I14" s="26">
        <f>4003+522</f>
        <v>4525</v>
      </c>
      <c r="J14" s="27" t="s">
        <v>19</v>
      </c>
      <c r="K14" s="28">
        <v>16464.274343930505</v>
      </c>
      <c r="L14" s="28">
        <v>14200.436621640059</v>
      </c>
      <c r="M14" s="28">
        <v>11771.956155910311</v>
      </c>
      <c r="N14" s="28">
        <v>3827.9437849638425</v>
      </c>
      <c r="O14" s="28">
        <v>4198.3899577022785</v>
      </c>
      <c r="P14" s="28">
        <v>11401.509983171873</v>
      </c>
      <c r="Q14" s="28">
        <v>14859.007595397279</v>
      </c>
    </row>
    <row r="15" spans="1:17" x14ac:dyDescent="0.2">
      <c r="A15" s="21">
        <v>14</v>
      </c>
      <c r="B15" s="22"/>
      <c r="C15" s="23">
        <v>48.239370000000001</v>
      </c>
      <c r="D15" s="24">
        <v>38.207900000000002</v>
      </c>
      <c r="E15" s="25" t="s">
        <v>44</v>
      </c>
      <c r="F15" s="25" t="s">
        <v>45</v>
      </c>
      <c r="G15" s="21">
        <v>1</v>
      </c>
      <c r="H15" s="21">
        <f>15+16+12+12+3</f>
        <v>58</v>
      </c>
      <c r="I15" s="26">
        <f>3566+316</f>
        <v>3882</v>
      </c>
      <c r="J15" s="27" t="s">
        <v>19</v>
      </c>
      <c r="K15" s="28">
        <v>14124.710055942147</v>
      </c>
      <c r="L15" s="28">
        <v>12182.562423250101</v>
      </c>
      <c r="M15" s="28">
        <v>10099.167689998636</v>
      </c>
      <c r="N15" s="28">
        <v>3283.9950880065494</v>
      </c>
      <c r="O15" s="28">
        <v>3601.8010642652475</v>
      </c>
      <c r="P15" s="28">
        <v>9781.361713739936</v>
      </c>
      <c r="Q15" s="28">
        <v>12747.550825487788</v>
      </c>
    </row>
    <row r="16" spans="1:17" x14ac:dyDescent="0.2">
      <c r="A16" s="21">
        <v>15</v>
      </c>
      <c r="B16" s="22"/>
      <c r="C16" s="23">
        <v>48.239640000000001</v>
      </c>
      <c r="D16" s="24">
        <v>38.202500000000001</v>
      </c>
      <c r="E16" s="25" t="s">
        <v>46</v>
      </c>
      <c r="F16" s="25" t="s">
        <v>47</v>
      </c>
      <c r="G16" s="21">
        <v>1</v>
      </c>
      <c r="H16" s="21">
        <f>29+30+25</f>
        <v>84</v>
      </c>
      <c r="I16" s="26">
        <v>4018</v>
      </c>
      <c r="J16" s="27" t="s">
        <v>19</v>
      </c>
      <c r="K16" s="28">
        <v>14619.547914676854</v>
      </c>
      <c r="L16" s="28">
        <v>12609.360076408786</v>
      </c>
      <c r="M16" s="28">
        <v>10452.976758993951</v>
      </c>
      <c r="N16" s="28">
        <v>3399.044890162369</v>
      </c>
      <c r="O16" s="28">
        <v>3727.9847182425979</v>
      </c>
      <c r="P16" s="28">
        <v>10124.03693091372</v>
      </c>
      <c r="Q16" s="28">
        <v>13194.141992995861</v>
      </c>
    </row>
    <row r="17" spans="1:17" x14ac:dyDescent="0.2">
      <c r="A17" s="21">
        <v>16</v>
      </c>
      <c r="B17" s="22"/>
      <c r="C17" s="23">
        <v>48.240279999999998</v>
      </c>
      <c r="D17" s="24">
        <v>38.199399999999997</v>
      </c>
      <c r="E17" s="25" t="s">
        <v>48</v>
      </c>
      <c r="F17" s="25" t="s">
        <v>49</v>
      </c>
      <c r="G17" s="21">
        <v>1</v>
      </c>
      <c r="H17" s="21">
        <f>16+13+16+6</f>
        <v>51</v>
      </c>
      <c r="I17" s="26">
        <f>2396+455</f>
        <v>2851</v>
      </c>
      <c r="J17" s="27" t="s">
        <v>19</v>
      </c>
      <c r="K17" s="28">
        <v>10373.40246509301</v>
      </c>
      <c r="L17" s="28">
        <v>8947.0596261427199</v>
      </c>
      <c r="M17" s="28">
        <v>7416.9827625415019</v>
      </c>
      <c r="N17" s="28">
        <v>2411.816073134125</v>
      </c>
      <c r="O17" s="28">
        <v>2645.2176285987175</v>
      </c>
      <c r="P17" s="28">
        <v>7183.5812070769089</v>
      </c>
      <c r="Q17" s="28">
        <v>9361.9957247464408</v>
      </c>
    </row>
    <row r="18" spans="1:17" x14ac:dyDescent="0.2">
      <c r="A18" s="21">
        <v>17</v>
      </c>
      <c r="B18" s="22"/>
      <c r="C18" s="23">
        <v>48.240380000000002</v>
      </c>
      <c r="D18" s="24">
        <v>38.195300000000003</v>
      </c>
      <c r="E18" s="25" t="s">
        <v>50</v>
      </c>
      <c r="F18" s="25" t="s">
        <v>51</v>
      </c>
      <c r="G18" s="21">
        <v>1</v>
      </c>
      <c r="H18" s="21">
        <f>16+16+16+16+9</f>
        <v>73</v>
      </c>
      <c r="I18" s="26">
        <f>3956+258</f>
        <v>4214</v>
      </c>
      <c r="J18" s="27" t="s">
        <v>19</v>
      </c>
      <c r="K18" s="28">
        <v>15332.696593441578</v>
      </c>
      <c r="L18" s="28">
        <v>13224.45081184336</v>
      </c>
      <c r="M18" s="28">
        <v>10962.878064310729</v>
      </c>
      <c r="N18" s="28">
        <v>3564.8519579751674</v>
      </c>
      <c r="O18" s="28">
        <v>3909.8376313276026</v>
      </c>
      <c r="P18" s="28">
        <v>10617.892390958292</v>
      </c>
      <c r="Q18" s="28">
        <v>13837.758675581024</v>
      </c>
    </row>
    <row r="19" spans="1:17" x14ac:dyDescent="0.2">
      <c r="A19" s="21">
        <v>18</v>
      </c>
      <c r="B19" s="22"/>
      <c r="C19" s="23">
        <v>48.241</v>
      </c>
      <c r="D19" s="24">
        <v>38.192900000000002</v>
      </c>
      <c r="E19" s="25" t="s">
        <v>52</v>
      </c>
      <c r="F19" s="25" t="s">
        <v>53</v>
      </c>
      <c r="G19" s="21">
        <v>1</v>
      </c>
      <c r="H19" s="21">
        <f>18+18+12+12+2</f>
        <v>62</v>
      </c>
      <c r="I19" s="26">
        <f>3426+110</f>
        <v>3536</v>
      </c>
      <c r="J19" s="27" t="s">
        <v>19</v>
      </c>
      <c r="K19" s="28">
        <v>12865.784327102378</v>
      </c>
      <c r="L19" s="28">
        <v>11096.7389821258</v>
      </c>
      <c r="M19" s="28">
        <v>9199.0357938782017</v>
      </c>
      <c r="N19" s="28">
        <v>2991.2948560513032</v>
      </c>
      <c r="O19" s="28">
        <v>3280.7750034111064</v>
      </c>
      <c r="P19" s="28">
        <v>8909.5556465183963</v>
      </c>
      <c r="Q19" s="28">
        <v>11611.370355209896</v>
      </c>
    </row>
    <row r="20" spans="1:17" x14ac:dyDescent="0.2">
      <c r="A20" s="21">
        <v>19</v>
      </c>
      <c r="B20" s="22"/>
      <c r="C20" s="23">
        <v>48.24147</v>
      </c>
      <c r="D20" s="24">
        <v>38.198900000000002</v>
      </c>
      <c r="E20" s="25" t="s">
        <v>54</v>
      </c>
      <c r="F20" s="25" t="s">
        <v>55</v>
      </c>
      <c r="G20" s="31">
        <v>0.5</v>
      </c>
      <c r="H20" s="21">
        <f>(19+20+26+20+14+7)/2</f>
        <v>53</v>
      </c>
      <c r="I20" s="26">
        <f>(5428+690)/2</f>
        <v>3059</v>
      </c>
      <c r="J20" s="27" t="s">
        <v>19</v>
      </c>
      <c r="K20" s="28">
        <v>11130.213307863738</v>
      </c>
      <c r="L20" s="28">
        <v>9599.8089780324735</v>
      </c>
      <c r="M20" s="28">
        <v>7958.1025151225731</v>
      </c>
      <c r="N20" s="28">
        <v>2587.7745940783193</v>
      </c>
      <c r="O20" s="28">
        <v>2838.2043935052529</v>
      </c>
      <c r="P20" s="28">
        <v>7707.6727156956376</v>
      </c>
      <c r="Q20" s="28">
        <v>10045.017510347023</v>
      </c>
    </row>
    <row r="21" spans="1:17" x14ac:dyDescent="0.2">
      <c r="A21" s="21">
        <v>20</v>
      </c>
      <c r="B21" s="22"/>
      <c r="C21" s="23">
        <v>48.240920000000003</v>
      </c>
      <c r="D21" s="24">
        <v>38.203699999999998</v>
      </c>
      <c r="E21" s="25" t="s">
        <v>56</v>
      </c>
      <c r="F21" s="25" t="s">
        <v>57</v>
      </c>
      <c r="G21" s="31">
        <v>0.5</v>
      </c>
      <c r="H21" s="21">
        <f>(19+20+26+20+14+7)/2</f>
        <v>53</v>
      </c>
      <c r="I21" s="26">
        <f>(5428+690)/2</f>
        <v>3059</v>
      </c>
      <c r="J21" s="27" t="s">
        <v>19</v>
      </c>
      <c r="K21" s="28">
        <v>11130.213307863738</v>
      </c>
      <c r="L21" s="28">
        <v>9599.8089780324735</v>
      </c>
      <c r="M21" s="28">
        <v>7958.1025151225731</v>
      </c>
      <c r="N21" s="28">
        <v>2587.7745940783193</v>
      </c>
      <c r="O21" s="28">
        <v>2838.2043935052529</v>
      </c>
      <c r="P21" s="28">
        <v>7707.6727156956376</v>
      </c>
      <c r="Q21" s="28">
        <v>10045.017510347023</v>
      </c>
    </row>
    <row r="22" spans="1:17" x14ac:dyDescent="0.2">
      <c r="A22" s="21">
        <v>21</v>
      </c>
      <c r="B22" s="22"/>
      <c r="C22" s="23">
        <v>48.241050000000001</v>
      </c>
      <c r="D22" s="24">
        <v>38.218600000000002</v>
      </c>
      <c r="E22" s="25" t="s">
        <v>58</v>
      </c>
      <c r="F22" s="25" t="s">
        <v>59</v>
      </c>
      <c r="G22" s="21">
        <v>1</v>
      </c>
      <c r="H22" s="21">
        <f>66+2</f>
        <v>68</v>
      </c>
      <c r="I22" s="26">
        <f>3170+83</f>
        <v>3253</v>
      </c>
      <c r="J22" s="27" t="s">
        <v>19</v>
      </c>
      <c r="K22" s="28">
        <v>11836.084959294129</v>
      </c>
      <c r="L22" s="28">
        <v>10208.623277391185</v>
      </c>
      <c r="M22" s="28">
        <v>8462.8007458953016</v>
      </c>
      <c r="N22" s="28">
        <v>2751.889753035885</v>
      </c>
      <c r="O22" s="28">
        <v>3018.2016646200027</v>
      </c>
      <c r="P22" s="28">
        <v>8196.4888343111834</v>
      </c>
      <c r="Q22" s="28">
        <v>10682.06667576295</v>
      </c>
    </row>
    <row r="23" spans="1:17" x14ac:dyDescent="0.2">
      <c r="A23" s="21">
        <v>22</v>
      </c>
      <c r="B23" s="22"/>
      <c r="C23" s="23">
        <v>48.24062</v>
      </c>
      <c r="D23" s="24">
        <v>38.218899999999998</v>
      </c>
      <c r="E23" s="25" t="s">
        <v>60</v>
      </c>
      <c r="F23" s="25" t="s">
        <v>61</v>
      </c>
      <c r="G23" s="21">
        <v>1</v>
      </c>
      <c r="H23" s="21">
        <f>59+2</f>
        <v>61</v>
      </c>
      <c r="I23" s="26">
        <f>4199+125</f>
        <v>4324</v>
      </c>
      <c r="J23" s="27" t="s">
        <v>19</v>
      </c>
      <c r="K23" s="28">
        <v>15732.933096829945</v>
      </c>
      <c r="L23" s="28">
        <v>13569.654796015826</v>
      </c>
      <c r="M23" s="28">
        <v>11249.047164233411</v>
      </c>
      <c r="N23" s="28">
        <v>3657.9069450129623</v>
      </c>
      <c r="O23" s="28">
        <v>4011.8979396916361</v>
      </c>
      <c r="P23" s="28">
        <v>10895.056169554737</v>
      </c>
      <c r="Q23" s="28">
        <v>14198.972119889026</v>
      </c>
    </row>
    <row r="24" spans="1:17" x14ac:dyDescent="0.2">
      <c r="A24" s="21">
        <v>23</v>
      </c>
      <c r="B24" s="22"/>
      <c r="C24" s="23">
        <v>48.240180000000002</v>
      </c>
      <c r="D24" s="24">
        <v>38.223199999999999</v>
      </c>
      <c r="E24" s="25" t="s">
        <v>62</v>
      </c>
      <c r="F24" s="25" t="s">
        <v>63</v>
      </c>
      <c r="G24" s="21">
        <v>1</v>
      </c>
      <c r="H24" s="21">
        <f>59+2</f>
        <v>61</v>
      </c>
      <c r="I24" s="26">
        <f>4201+55</f>
        <v>4256</v>
      </c>
      <c r="J24" s="27" t="s">
        <v>19</v>
      </c>
      <c r="K24" s="28">
        <v>15485.514167462592</v>
      </c>
      <c r="L24" s="28">
        <v>13356.255969436485</v>
      </c>
      <c r="M24" s="28">
        <v>11072.142629735754</v>
      </c>
      <c r="N24" s="28">
        <v>3600.3820439350529</v>
      </c>
      <c r="O24" s="28">
        <v>3948.8061127029609</v>
      </c>
      <c r="P24" s="28">
        <v>10723.718560967844</v>
      </c>
      <c r="Q24" s="28">
        <v>13975.676536134988</v>
      </c>
    </row>
    <row r="25" spans="1:17" x14ac:dyDescent="0.2">
      <c r="A25" s="21">
        <v>24</v>
      </c>
      <c r="B25" s="22"/>
      <c r="C25" s="23">
        <v>48.242089999999997</v>
      </c>
      <c r="D25" s="24">
        <v>38.208799999999997</v>
      </c>
      <c r="E25" s="25" t="s">
        <v>64</v>
      </c>
      <c r="F25" s="25" t="s">
        <v>65</v>
      </c>
      <c r="G25" s="21">
        <v>2</v>
      </c>
      <c r="H25" s="21">
        <f>12+13+13+5+17+16+11</f>
        <v>87</v>
      </c>
      <c r="I25" s="26">
        <f>1936+868+2230</f>
        <v>5034</v>
      </c>
      <c r="J25" s="27" t="s">
        <v>19</v>
      </c>
      <c r="K25" s="28">
        <v>18316.277800518488</v>
      </c>
      <c r="L25" s="28">
        <v>15797.789602947196</v>
      </c>
      <c r="M25" s="28">
        <v>13096.138627370719</v>
      </c>
      <c r="N25" s="28">
        <v>4258.5345886205487</v>
      </c>
      <c r="O25" s="28">
        <v>4670.6508391322141</v>
      </c>
      <c r="P25" s="28">
        <v>12684.022376859051</v>
      </c>
      <c r="Q25" s="28">
        <v>16530.440714967935</v>
      </c>
    </row>
    <row r="26" spans="1:17" x14ac:dyDescent="0.2">
      <c r="A26" s="21">
        <v>25</v>
      </c>
      <c r="B26" s="22"/>
      <c r="C26" s="23">
        <v>48.241289999999999</v>
      </c>
      <c r="D26" s="24">
        <v>38.187899999999999</v>
      </c>
      <c r="E26" s="25" t="s">
        <v>66</v>
      </c>
      <c r="F26" s="25" t="s">
        <v>67</v>
      </c>
      <c r="G26" s="21">
        <v>1</v>
      </c>
      <c r="H26" s="21">
        <f>12+11+12+3</f>
        <v>38</v>
      </c>
      <c r="I26" s="26">
        <f>2378+36</f>
        <v>2414</v>
      </c>
      <c r="J26" s="27" t="s">
        <v>19</v>
      </c>
      <c r="K26" s="28">
        <v>8783.371992541046</v>
      </c>
      <c r="L26" s="28">
        <v>7575.6583435666525</v>
      </c>
      <c r="M26" s="28">
        <v>6280.110974666849</v>
      </c>
      <c r="N26" s="28">
        <v>2042.1339882657935</v>
      </c>
      <c r="O26" s="28">
        <v>2239.759858097967</v>
      </c>
      <c r="P26" s="28">
        <v>6082.4851048346745</v>
      </c>
      <c r="Q26" s="28">
        <v>7926.993223268295</v>
      </c>
    </row>
    <row r="27" spans="1:17" x14ac:dyDescent="0.2">
      <c r="A27" s="21">
        <v>26</v>
      </c>
      <c r="B27" s="22"/>
      <c r="C27" s="23">
        <v>48.24418</v>
      </c>
      <c r="D27" s="24">
        <v>38.180399999999999</v>
      </c>
      <c r="E27" s="25" t="s">
        <v>68</v>
      </c>
      <c r="F27" s="25" t="s">
        <v>69</v>
      </c>
      <c r="G27" s="21">
        <v>1</v>
      </c>
      <c r="H27" s="21">
        <f>143</f>
        <v>143</v>
      </c>
      <c r="I27" s="26">
        <f>1782</f>
        <v>1782</v>
      </c>
      <c r="J27" s="27" t="s">
        <v>19</v>
      </c>
      <c r="K27" s="28">
        <v>6483.8313548915266</v>
      </c>
      <c r="L27" s="28">
        <v>5592.3045435939412</v>
      </c>
      <c r="M27" s="28">
        <v>4635.9394187474418</v>
      </c>
      <c r="N27" s="28">
        <v>1507.4907900122801</v>
      </c>
      <c r="O27" s="28">
        <v>1653.3769954973393</v>
      </c>
      <c r="P27" s="28">
        <v>4490.0532132623821</v>
      </c>
      <c r="Q27" s="28">
        <v>5851.6577977896031</v>
      </c>
    </row>
    <row r="28" spans="1:17" x14ac:dyDescent="0.2">
      <c r="A28" s="21">
        <v>27</v>
      </c>
      <c r="B28" s="22"/>
      <c r="C28" s="23">
        <v>48.243079999999999</v>
      </c>
      <c r="D28" s="24">
        <v>38.189900000000002</v>
      </c>
      <c r="E28" s="25" t="s">
        <v>70</v>
      </c>
      <c r="F28" s="25" t="s">
        <v>71</v>
      </c>
      <c r="G28" s="21">
        <v>2</v>
      </c>
      <c r="H28" s="21">
        <f>43+57+6</f>
        <v>106</v>
      </c>
      <c r="I28" s="26">
        <f>1741+126+2710</f>
        <v>4577</v>
      </c>
      <c r="J28" s="27" t="s">
        <v>19</v>
      </c>
      <c r="K28" s="28">
        <v>16653.477054623185</v>
      </c>
      <c r="L28" s="28">
        <v>14363.623959612498</v>
      </c>
      <c r="M28" s="28">
        <v>11907.236094055579</v>
      </c>
      <c r="N28" s="28">
        <v>3871.933415199891</v>
      </c>
      <c r="O28" s="28">
        <v>4246.6366489289121</v>
      </c>
      <c r="P28" s="28">
        <v>11532.532860326555</v>
      </c>
      <c r="Q28" s="28">
        <v>15029.763041797425</v>
      </c>
    </row>
    <row r="29" spans="1:17" x14ac:dyDescent="0.2">
      <c r="A29" s="21">
        <v>28</v>
      </c>
      <c r="B29" s="22"/>
      <c r="C29" s="23">
        <v>48.24371</v>
      </c>
      <c r="D29" s="24">
        <v>38.1813</v>
      </c>
      <c r="E29" s="25" t="s">
        <v>72</v>
      </c>
      <c r="F29" s="25" t="s">
        <v>72</v>
      </c>
      <c r="G29" s="21">
        <v>1</v>
      </c>
      <c r="H29" s="21">
        <f>4+5+9+2</f>
        <v>20</v>
      </c>
      <c r="I29" s="26">
        <f>995+107</f>
        <v>1102</v>
      </c>
      <c r="J29" s="27" t="s">
        <v>19</v>
      </c>
      <c r="K29" s="28">
        <v>4009.6420612179923</v>
      </c>
      <c r="L29" s="28">
        <v>3458.3162778005185</v>
      </c>
      <c r="M29" s="28">
        <v>2866.8940737708649</v>
      </c>
      <c r="N29" s="28">
        <v>932.24177923318325</v>
      </c>
      <c r="O29" s="28">
        <v>1022.4587256105881</v>
      </c>
      <c r="P29" s="28">
        <v>2776.6771273934596</v>
      </c>
      <c r="Q29" s="28">
        <v>3618.7019602492383</v>
      </c>
    </row>
    <row r="30" spans="1:17" x14ac:dyDescent="0.2">
      <c r="A30" s="21">
        <v>29</v>
      </c>
      <c r="B30" s="22"/>
      <c r="C30" s="23">
        <v>48.243189999999998</v>
      </c>
      <c r="D30" s="24">
        <v>38.201700000000002</v>
      </c>
      <c r="E30" s="25" t="s">
        <v>73</v>
      </c>
      <c r="F30" s="25" t="s">
        <v>74</v>
      </c>
      <c r="G30" s="21">
        <v>2</v>
      </c>
      <c r="H30" s="21">
        <v>2</v>
      </c>
      <c r="I30" s="26">
        <f>1434+3798</f>
        <v>5232</v>
      </c>
      <c r="J30" s="27" t="s">
        <v>19</v>
      </c>
      <c r="K30" s="28">
        <v>19036.703506617545</v>
      </c>
      <c r="L30" s="28">
        <v>16419.156774457631</v>
      </c>
      <c r="M30" s="28">
        <v>13611.243007231546</v>
      </c>
      <c r="N30" s="28">
        <v>4426.0335652885797</v>
      </c>
      <c r="O30" s="28">
        <v>4854.3593941874742</v>
      </c>
      <c r="P30" s="28">
        <v>13182.917178332649</v>
      </c>
      <c r="Q30" s="28">
        <v>17180.624914722335</v>
      </c>
    </row>
    <row r="31" spans="1:17" x14ac:dyDescent="0.2">
      <c r="A31" s="21">
        <v>30</v>
      </c>
      <c r="B31" s="22"/>
      <c r="C31" s="23">
        <v>48.243650000000002</v>
      </c>
      <c r="D31" s="24">
        <v>38.195700000000002</v>
      </c>
      <c r="E31" s="25" t="s">
        <v>75</v>
      </c>
      <c r="F31" s="25" t="s">
        <v>76</v>
      </c>
      <c r="G31" s="21">
        <v>3</v>
      </c>
      <c r="H31" s="21">
        <v>7</v>
      </c>
      <c r="I31" s="26">
        <f>3900+2143+810</f>
        <v>6853</v>
      </c>
      <c r="J31" s="27" t="s">
        <v>19</v>
      </c>
      <c r="K31" s="28">
        <v>24934.734161095192</v>
      </c>
      <c r="L31" s="28">
        <v>21506.208213944603</v>
      </c>
      <c r="M31" s="28">
        <v>17828.334925183062</v>
      </c>
      <c r="N31" s="28">
        <v>5797.3256924546322</v>
      </c>
      <c r="O31" s="28">
        <v>6358.3572110792738</v>
      </c>
      <c r="P31" s="28">
        <v>17267.303406558418</v>
      </c>
      <c r="Q31" s="28">
        <v>22503.59758038841</v>
      </c>
    </row>
    <row r="32" spans="1:17" x14ac:dyDescent="0.2">
      <c r="A32" s="21">
        <v>31</v>
      </c>
      <c r="B32" s="22"/>
      <c r="C32" s="23">
        <v>48.244529999999997</v>
      </c>
      <c r="D32" s="24">
        <v>38.184100000000001</v>
      </c>
      <c r="E32" s="25" t="s">
        <v>77</v>
      </c>
      <c r="F32" s="25" t="s">
        <v>78</v>
      </c>
      <c r="G32" s="21">
        <v>1</v>
      </c>
      <c r="H32" s="21">
        <v>1</v>
      </c>
      <c r="I32" s="26">
        <v>1120</v>
      </c>
      <c r="J32" s="27" t="s">
        <v>19</v>
      </c>
      <c r="K32" s="28">
        <v>4075.1353072269976</v>
      </c>
      <c r="L32" s="28">
        <v>3514.8042024832853</v>
      </c>
      <c r="M32" s="28">
        <v>2913.7217446673035</v>
      </c>
      <c r="N32" s="28">
        <v>947.46895893027704</v>
      </c>
      <c r="O32" s="28">
        <v>1039.1595033428844</v>
      </c>
      <c r="P32" s="28">
        <v>2822.0312002546957</v>
      </c>
      <c r="Q32" s="28">
        <v>3677.8096147723654</v>
      </c>
    </row>
    <row r="33" spans="1:17" x14ac:dyDescent="0.2">
      <c r="A33" s="21">
        <v>32</v>
      </c>
      <c r="B33" s="22"/>
      <c r="C33" s="23">
        <v>48.239780000000003</v>
      </c>
      <c r="D33" s="24">
        <v>38.212699999999998</v>
      </c>
      <c r="E33" s="25" t="s">
        <v>79</v>
      </c>
      <c r="F33" s="25" t="s">
        <v>80</v>
      </c>
      <c r="G33" s="21">
        <v>1</v>
      </c>
      <c r="H33" s="21">
        <v>2</v>
      </c>
      <c r="I33" s="26">
        <f>1027</f>
        <v>1027</v>
      </c>
      <c r="J33" s="27" t="s">
        <v>19</v>
      </c>
      <c r="K33" s="28">
        <v>3736.7535361804703</v>
      </c>
      <c r="L33" s="28">
        <v>3222.9499249556552</v>
      </c>
      <c r="M33" s="28">
        <v>2671.7787783690364</v>
      </c>
      <c r="N33" s="28">
        <v>868.79519716195944</v>
      </c>
      <c r="O33" s="28">
        <v>952.87215172601987</v>
      </c>
      <c r="P33" s="28">
        <v>2587.7018238049754</v>
      </c>
      <c r="Q33" s="28">
        <v>3372.4200664028745</v>
      </c>
    </row>
    <row r="34" spans="1:17" x14ac:dyDescent="0.2">
      <c r="A34" s="21">
        <v>33</v>
      </c>
      <c r="B34" s="22"/>
      <c r="C34" s="23">
        <v>48.241860000000003</v>
      </c>
      <c r="D34" s="24">
        <v>38.203800000000001</v>
      </c>
      <c r="E34" s="25" t="s">
        <v>81</v>
      </c>
      <c r="F34" s="25" t="s">
        <v>82</v>
      </c>
      <c r="G34" s="21">
        <v>1</v>
      </c>
      <c r="H34" s="21">
        <v>2</v>
      </c>
      <c r="I34" s="26">
        <v>2890</v>
      </c>
      <c r="J34" s="27" t="s">
        <v>19</v>
      </c>
      <c r="K34" s="28">
        <v>10515.30449811252</v>
      </c>
      <c r="L34" s="28">
        <v>9069.4501296220496</v>
      </c>
      <c r="M34" s="28">
        <v>7518.4427161504527</v>
      </c>
      <c r="N34" s="28">
        <v>2444.8082958111613</v>
      </c>
      <c r="O34" s="28">
        <v>2681.4026470186927</v>
      </c>
      <c r="P34" s="28">
        <v>7281.8483649429199</v>
      </c>
      <c r="Q34" s="28">
        <v>9490.0623095465508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tabSelected="1" topLeftCell="I1" zoomScaleNormal="100" workbookViewId="0">
      <selection activeCell="F42" sqref="F42"/>
    </sheetView>
  </sheetViews>
  <sheetFormatPr defaultColWidth="21.42578125" defaultRowHeight="12.75" x14ac:dyDescent="0.2"/>
  <cols>
    <col min="1" max="1" width="18.85546875" style="32" bestFit="1" customWidth="1"/>
    <col min="2" max="2" width="12.42578125" style="42" bestFit="1" customWidth="1"/>
    <col min="3" max="3" width="13.140625" style="43" bestFit="1" customWidth="1"/>
    <col min="4" max="4" width="13.5703125" style="44" bestFit="1" customWidth="1"/>
    <col min="5" max="5" width="18.5703125" style="35" bestFit="1" customWidth="1"/>
    <col min="6" max="6" width="18.7109375" style="35" bestFit="1" customWidth="1"/>
    <col min="7" max="7" width="20.5703125" style="32" bestFit="1" customWidth="1"/>
    <col min="8" max="8" width="21.42578125" style="32" bestFit="1" customWidth="1"/>
    <col min="9" max="9" width="20.140625" style="36" bestFit="1" customWidth="1"/>
    <col min="10" max="10" width="10.85546875" style="35" bestFit="1" customWidth="1"/>
    <col min="11" max="17" width="33.5703125" style="37" bestFit="1" customWidth="1"/>
    <col min="18" max="16384" width="21.42578125" style="29"/>
  </cols>
  <sheetData>
    <row r="1" spans="1:17" s="20" customFormat="1" x14ac:dyDescent="0.25">
      <c r="A1" s="11" t="s">
        <v>0</v>
      </c>
      <c r="B1" s="39" t="s">
        <v>1</v>
      </c>
      <c r="C1" s="13" t="s">
        <v>2</v>
      </c>
      <c r="D1" s="14" t="s">
        <v>3</v>
      </c>
      <c r="E1" s="15" t="s">
        <v>4</v>
      </c>
      <c r="F1" s="15" t="s">
        <v>5</v>
      </c>
      <c r="G1" s="16" t="s">
        <v>6</v>
      </c>
      <c r="H1" s="16" t="s">
        <v>7</v>
      </c>
      <c r="I1" s="17" t="s">
        <v>8</v>
      </c>
      <c r="J1" s="18" t="s">
        <v>9</v>
      </c>
      <c r="K1" s="19" t="s">
        <v>106</v>
      </c>
      <c r="L1" s="19" t="s">
        <v>107</v>
      </c>
      <c r="M1" s="19" t="s">
        <v>108</v>
      </c>
      <c r="N1" s="19" t="s">
        <v>109</v>
      </c>
      <c r="O1" s="19" t="s">
        <v>110</v>
      </c>
      <c r="P1" s="19" t="s">
        <v>111</v>
      </c>
      <c r="Q1" s="19" t="s">
        <v>112</v>
      </c>
    </row>
    <row r="2" spans="1:17" x14ac:dyDescent="0.2">
      <c r="A2" s="21">
        <v>1</v>
      </c>
      <c r="B2" s="40"/>
      <c r="C2" s="23">
        <v>48.236020000000003</v>
      </c>
      <c r="D2" s="24">
        <v>38.222499999999997</v>
      </c>
      <c r="E2" s="25" t="s">
        <v>17</v>
      </c>
      <c r="F2" s="25" t="s">
        <v>18</v>
      </c>
      <c r="G2" s="21">
        <v>1</v>
      </c>
      <c r="H2" s="21">
        <v>1</v>
      </c>
      <c r="I2" s="26">
        <v>720</v>
      </c>
      <c r="J2" s="27" t="s">
        <v>19</v>
      </c>
      <c r="K2" s="41">
        <v>1948.4240687679082</v>
      </c>
      <c r="L2" s="41">
        <v>1391.7314776913631</v>
      </c>
      <c r="M2" s="41">
        <v>962.75071633237826</v>
      </c>
      <c r="N2" s="41">
        <v>573.06590257879657</v>
      </c>
      <c r="O2" s="41">
        <v>435.53008595988535</v>
      </c>
      <c r="P2" s="41">
        <v>1093.7372083503888</v>
      </c>
      <c r="Q2" s="41">
        <v>1191.9770773638968</v>
      </c>
    </row>
    <row r="3" spans="1:17" x14ac:dyDescent="0.2">
      <c r="A3" s="21">
        <v>2</v>
      </c>
      <c r="B3" s="40"/>
      <c r="C3" s="23">
        <v>48.236179999999997</v>
      </c>
      <c r="D3" s="24">
        <v>38.223199999999999</v>
      </c>
      <c r="E3" s="25" t="s">
        <v>20</v>
      </c>
      <c r="F3" s="25" t="s">
        <v>21</v>
      </c>
      <c r="G3" s="21">
        <v>1</v>
      </c>
      <c r="H3" s="21">
        <f>22+20</f>
        <v>42</v>
      </c>
      <c r="I3" s="26">
        <v>2224</v>
      </c>
      <c r="J3" s="27" t="s">
        <v>19</v>
      </c>
      <c r="K3" s="41">
        <v>6018.4654568608721</v>
      </c>
      <c r="L3" s="41">
        <v>4298.9038977577657</v>
      </c>
      <c r="M3" s="41">
        <v>2973.8299904489018</v>
      </c>
      <c r="N3" s="41">
        <v>1770.1368990767271</v>
      </c>
      <c r="O3" s="41">
        <v>1345.3040432983125</v>
      </c>
      <c r="P3" s="41">
        <v>3378.4327102378679</v>
      </c>
      <c r="Q3" s="41">
        <v>3681.8847500795928</v>
      </c>
    </row>
    <row r="4" spans="1:17" x14ac:dyDescent="0.2">
      <c r="A4" s="21">
        <v>3</v>
      </c>
      <c r="B4" s="40"/>
      <c r="C4" s="23">
        <v>48.236719999999998</v>
      </c>
      <c r="D4" s="30">
        <v>38.223599999999998</v>
      </c>
      <c r="E4" s="25" t="s">
        <v>22</v>
      </c>
      <c r="F4" s="25" t="s">
        <v>23</v>
      </c>
      <c r="G4" s="21">
        <v>1</v>
      </c>
      <c r="H4" s="21">
        <f>18+17</f>
        <v>35</v>
      </c>
      <c r="I4" s="26">
        <v>2189</v>
      </c>
      <c r="J4" s="27" t="s">
        <v>19</v>
      </c>
      <c r="K4" s="41">
        <v>5923.7503979624316</v>
      </c>
      <c r="L4" s="41">
        <v>4231.2502842588801</v>
      </c>
      <c r="M4" s="41">
        <v>2927.0296084049669</v>
      </c>
      <c r="N4" s="41">
        <v>1742.2795288124801</v>
      </c>
      <c r="O4" s="41">
        <v>1324.1324418974848</v>
      </c>
      <c r="P4" s="41">
        <v>3325.2649292763904</v>
      </c>
      <c r="Q4" s="41">
        <v>3623.9414199299586</v>
      </c>
    </row>
    <row r="5" spans="1:17" x14ac:dyDescent="0.2">
      <c r="A5" s="21">
        <v>4</v>
      </c>
      <c r="B5" s="40"/>
      <c r="C5" s="23">
        <v>48.237169999999999</v>
      </c>
      <c r="D5" s="24">
        <v>38.223799999999997</v>
      </c>
      <c r="E5" s="25" t="s">
        <v>24</v>
      </c>
      <c r="F5" s="25" t="s">
        <v>25</v>
      </c>
      <c r="G5" s="21">
        <v>1</v>
      </c>
      <c r="H5" s="21">
        <f>17+18</f>
        <v>35</v>
      </c>
      <c r="I5" s="26">
        <v>2184</v>
      </c>
      <c r="J5" s="27" t="s">
        <v>19</v>
      </c>
      <c r="K5" s="41">
        <v>5910.2196752626551</v>
      </c>
      <c r="L5" s="41">
        <v>4221.585482330468</v>
      </c>
      <c r="M5" s="41">
        <v>2920.3438395415474</v>
      </c>
      <c r="N5" s="41">
        <v>1738.2999044890162</v>
      </c>
      <c r="O5" s="41">
        <v>1321.1079274116523</v>
      </c>
      <c r="P5" s="41">
        <v>3317.6695319961796</v>
      </c>
      <c r="Q5" s="41">
        <v>3615.6638013371539</v>
      </c>
    </row>
    <row r="6" spans="1:17" x14ac:dyDescent="0.2">
      <c r="A6" s="21">
        <v>5</v>
      </c>
      <c r="B6" s="40"/>
      <c r="C6" s="23">
        <v>48.237859999999998</v>
      </c>
      <c r="D6" s="24">
        <v>38.223799999999997</v>
      </c>
      <c r="E6" s="25" t="s">
        <v>26</v>
      </c>
      <c r="F6" s="25" t="s">
        <v>27</v>
      </c>
      <c r="G6" s="21">
        <v>1</v>
      </c>
      <c r="H6" s="21">
        <f>21+30+2</f>
        <v>53</v>
      </c>
      <c r="I6" s="26">
        <f>2136+128</f>
        <v>2264</v>
      </c>
      <c r="J6" s="27" t="s">
        <v>19</v>
      </c>
      <c r="K6" s="41">
        <v>6126.7112384590891</v>
      </c>
      <c r="L6" s="41">
        <v>4376.2223131850642</v>
      </c>
      <c r="M6" s="41">
        <v>3027.3161413562561</v>
      </c>
      <c r="N6" s="41">
        <v>1801.973893664438</v>
      </c>
      <c r="O6" s="41">
        <v>1369.500159184973</v>
      </c>
      <c r="P6" s="41">
        <v>3439.1958884795558</v>
      </c>
      <c r="Q6" s="41">
        <v>3748.1056988220312</v>
      </c>
    </row>
    <row r="7" spans="1:17" x14ac:dyDescent="0.2">
      <c r="A7" s="21">
        <v>6</v>
      </c>
      <c r="B7" s="40"/>
      <c r="C7" s="23">
        <v>48.238370000000003</v>
      </c>
      <c r="D7" s="24">
        <v>38.222299999999997</v>
      </c>
      <c r="E7" s="25" t="s">
        <v>28</v>
      </c>
      <c r="F7" s="25" t="s">
        <v>29</v>
      </c>
      <c r="G7" s="21">
        <v>1</v>
      </c>
      <c r="H7" s="21">
        <f>18+23+3</f>
        <v>44</v>
      </c>
      <c r="I7" s="26">
        <f>2312+618</f>
        <v>2930</v>
      </c>
      <c r="J7" s="27" t="s">
        <v>19</v>
      </c>
      <c r="K7" s="41">
        <v>7929.003502069404</v>
      </c>
      <c r="L7" s="41">
        <v>5663.5739300495743</v>
      </c>
      <c r="M7" s="41">
        <v>3917.860553963706</v>
      </c>
      <c r="N7" s="41">
        <v>2332.0598535498248</v>
      </c>
      <c r="O7" s="41">
        <v>1772.3654886978668</v>
      </c>
      <c r="P7" s="41">
        <v>4450.9028062036659</v>
      </c>
      <c r="Q7" s="41">
        <v>4850.6844953836362</v>
      </c>
    </row>
    <row r="8" spans="1:17" x14ac:dyDescent="0.2">
      <c r="A8" s="21">
        <v>7</v>
      </c>
      <c r="B8" s="40"/>
      <c r="C8" s="23">
        <v>48.237099999999998</v>
      </c>
      <c r="D8" s="24">
        <v>38.218800000000002</v>
      </c>
      <c r="E8" s="25" t="s">
        <v>30</v>
      </c>
      <c r="F8" s="25" t="s">
        <v>31</v>
      </c>
      <c r="G8" s="21">
        <v>1</v>
      </c>
      <c r="H8" s="21">
        <f>39</f>
        <v>39</v>
      </c>
      <c r="I8" s="26">
        <f>1020+548</f>
        <v>1568</v>
      </c>
      <c r="J8" s="27" t="s">
        <v>19</v>
      </c>
      <c r="K8" s="41">
        <v>4243.2346386501113</v>
      </c>
      <c r="L8" s="41">
        <v>3030.8818847500793</v>
      </c>
      <c r="M8" s="41">
        <v>2096.6571155682905</v>
      </c>
      <c r="N8" s="41">
        <v>1248.0101878382682</v>
      </c>
      <c r="O8" s="41">
        <v>948.48774275708377</v>
      </c>
      <c r="P8" s="41">
        <v>2381.9165870741804</v>
      </c>
      <c r="Q8" s="41">
        <v>2595.8611907035979</v>
      </c>
    </row>
    <row r="9" spans="1:17" x14ac:dyDescent="0.2">
      <c r="A9" s="21">
        <v>8</v>
      </c>
      <c r="B9" s="40"/>
      <c r="C9" s="23">
        <v>48.237670000000001</v>
      </c>
      <c r="D9" s="24">
        <v>38.218200000000003</v>
      </c>
      <c r="E9" s="25" t="s">
        <v>32</v>
      </c>
      <c r="F9" s="25" t="s">
        <v>33</v>
      </c>
      <c r="G9" s="21">
        <v>1</v>
      </c>
      <c r="H9" s="21">
        <f>26+30</f>
        <v>56</v>
      </c>
      <c r="I9" s="26">
        <v>3059</v>
      </c>
      <c r="J9" s="27" t="s">
        <v>19</v>
      </c>
      <c r="K9" s="41">
        <v>8278.0961477236542</v>
      </c>
      <c r="L9" s="41">
        <v>5912.92581980261</v>
      </c>
      <c r="M9" s="41">
        <v>4090.3533906399239</v>
      </c>
      <c r="N9" s="41">
        <v>2434.7341610951926</v>
      </c>
      <c r="O9" s="41">
        <v>1850.3979624323463</v>
      </c>
      <c r="P9" s="41">
        <v>4646.8640560331105</v>
      </c>
      <c r="Q9" s="41">
        <v>5064.2470550780008</v>
      </c>
    </row>
    <row r="10" spans="1:17" x14ac:dyDescent="0.2">
      <c r="A10" s="21">
        <v>9</v>
      </c>
      <c r="B10" s="40"/>
      <c r="C10" s="23">
        <v>48.238160000000001</v>
      </c>
      <c r="D10" s="24">
        <v>38.216099999999997</v>
      </c>
      <c r="E10" s="25" t="s">
        <v>34</v>
      </c>
      <c r="F10" s="25" t="s">
        <v>35</v>
      </c>
      <c r="G10" s="21">
        <v>1</v>
      </c>
      <c r="H10" s="21">
        <f>18+29+26+3</f>
        <v>76</v>
      </c>
      <c r="I10" s="26">
        <f>4367+320</f>
        <v>4687</v>
      </c>
      <c r="J10" s="27" t="s">
        <v>19</v>
      </c>
      <c r="K10" s="41">
        <v>12683.699458771091</v>
      </c>
      <c r="L10" s="41">
        <v>9059.7853276936366</v>
      </c>
      <c r="M10" s="41">
        <v>6267.2397325692455</v>
      </c>
      <c r="N10" s="41">
        <v>3730.4998408150273</v>
      </c>
      <c r="O10" s="41">
        <v>2835.1798790194207</v>
      </c>
      <c r="P10" s="41">
        <v>7119.925410469823</v>
      </c>
      <c r="Q10" s="41">
        <v>7759.4396688952565</v>
      </c>
    </row>
    <row r="11" spans="1:17" x14ac:dyDescent="0.2">
      <c r="A11" s="21">
        <v>10</v>
      </c>
      <c r="B11" s="40"/>
      <c r="C11" s="23">
        <v>48.238790000000002</v>
      </c>
      <c r="D11" s="24">
        <v>38.215200000000003</v>
      </c>
      <c r="E11" s="25" t="s">
        <v>36</v>
      </c>
      <c r="F11" s="25" t="s">
        <v>37</v>
      </c>
      <c r="G11" s="21">
        <v>1</v>
      </c>
      <c r="H11" s="21">
        <f>39+31+1</f>
        <v>71</v>
      </c>
      <c r="I11" s="26">
        <f>3925+65</f>
        <v>3990</v>
      </c>
      <c r="J11" s="27" t="s">
        <v>19</v>
      </c>
      <c r="K11" s="41">
        <v>10797.516714422158</v>
      </c>
      <c r="L11" s="41">
        <v>7712.5119388729699</v>
      </c>
      <c r="M11" s="41">
        <v>5335.2435530085959</v>
      </c>
      <c r="N11" s="41">
        <v>3175.7402101241642</v>
      </c>
      <c r="O11" s="41">
        <v>2413.5625596943646</v>
      </c>
      <c r="P11" s="41">
        <v>6061.1270296084049</v>
      </c>
      <c r="Q11" s="41">
        <v>6605.5396370582621</v>
      </c>
    </row>
    <row r="12" spans="1:17" x14ac:dyDescent="0.2">
      <c r="A12" s="21">
        <v>11</v>
      </c>
      <c r="B12" s="40"/>
      <c r="C12" s="23">
        <v>48.239019999999996</v>
      </c>
      <c r="D12" s="24">
        <v>38.212299999999999</v>
      </c>
      <c r="E12" s="25" t="s">
        <v>38</v>
      </c>
      <c r="F12" s="25" t="s">
        <v>39</v>
      </c>
      <c r="G12" s="21">
        <v>1</v>
      </c>
      <c r="H12" s="21">
        <f>37+43+31</f>
        <v>111</v>
      </c>
      <c r="I12" s="26">
        <v>6670</v>
      </c>
      <c r="J12" s="27" t="s">
        <v>19</v>
      </c>
      <c r="K12" s="41">
        <v>18049.984081502706</v>
      </c>
      <c r="L12" s="41">
        <v>12892.845772501933</v>
      </c>
      <c r="M12" s="41">
        <v>8918.815663801337</v>
      </c>
      <c r="N12" s="41">
        <v>5308.8188475007964</v>
      </c>
      <c r="O12" s="41">
        <v>4034.702324100605</v>
      </c>
      <c r="P12" s="41">
        <v>10132.259971801519</v>
      </c>
      <c r="Q12" s="41">
        <v>11042.343202801656</v>
      </c>
    </row>
    <row r="13" spans="1:17" x14ac:dyDescent="0.2">
      <c r="A13" s="21">
        <v>12</v>
      </c>
      <c r="B13" s="40"/>
      <c r="C13" s="23">
        <v>48.239370000000001</v>
      </c>
      <c r="D13" s="24">
        <v>38.217500000000001</v>
      </c>
      <c r="E13" s="25" t="s">
        <v>40</v>
      </c>
      <c r="F13" s="25" t="s">
        <v>41</v>
      </c>
      <c r="G13" s="21">
        <v>1</v>
      </c>
      <c r="H13" s="21">
        <f>24+19+18+11</f>
        <v>72</v>
      </c>
      <c r="I13" s="26">
        <f>3988+454</f>
        <v>4442</v>
      </c>
      <c r="J13" s="27" t="s">
        <v>19</v>
      </c>
      <c r="K13" s="41">
        <v>12020.694046482011</v>
      </c>
      <c r="L13" s="41">
        <v>8586.2100332014361</v>
      </c>
      <c r="M13" s="41">
        <v>5939.6370582617001</v>
      </c>
      <c r="N13" s="41">
        <v>3535.4982489652975</v>
      </c>
      <c r="O13" s="41">
        <v>2686.9786692136263</v>
      </c>
      <c r="P13" s="41">
        <v>6747.750943739482</v>
      </c>
      <c r="Q13" s="41">
        <v>7353.8363578478193</v>
      </c>
    </row>
    <row r="14" spans="1:17" x14ac:dyDescent="0.2">
      <c r="A14" s="21">
        <v>13</v>
      </c>
      <c r="B14" s="40"/>
      <c r="C14" s="23">
        <v>48.239919999999998</v>
      </c>
      <c r="D14" s="24">
        <v>38.220199999999998</v>
      </c>
      <c r="E14" s="25" t="s">
        <v>42</v>
      </c>
      <c r="F14" s="25" t="s">
        <v>43</v>
      </c>
      <c r="G14" s="21">
        <v>1</v>
      </c>
      <c r="H14" s="21">
        <f>15+18+15+12+13</f>
        <v>73</v>
      </c>
      <c r="I14" s="26">
        <f>4003+522</f>
        <v>4525</v>
      </c>
      <c r="J14" s="27" t="s">
        <v>19</v>
      </c>
      <c r="K14" s="41">
        <v>12245.304043298313</v>
      </c>
      <c r="L14" s="41">
        <v>8746.6457452130799</v>
      </c>
      <c r="M14" s="41">
        <v>6050.620821394461</v>
      </c>
      <c r="N14" s="41">
        <v>3601.560012734798</v>
      </c>
      <c r="O14" s="41">
        <v>2737.1856096784463</v>
      </c>
      <c r="P14" s="41">
        <v>6873.8345385909852</v>
      </c>
      <c r="Q14" s="41">
        <v>7491.2448264883797</v>
      </c>
    </row>
    <row r="15" spans="1:17" x14ac:dyDescent="0.2">
      <c r="A15" s="21">
        <v>14</v>
      </c>
      <c r="B15" s="40"/>
      <c r="C15" s="23">
        <v>48.239370000000001</v>
      </c>
      <c r="D15" s="24">
        <v>38.207900000000002</v>
      </c>
      <c r="E15" s="25" t="s">
        <v>44</v>
      </c>
      <c r="F15" s="25" t="s">
        <v>45</v>
      </c>
      <c r="G15" s="21">
        <v>1</v>
      </c>
      <c r="H15" s="21">
        <f>15+16+12+12+3</f>
        <v>58</v>
      </c>
      <c r="I15" s="26">
        <f>3566+316</f>
        <v>3882</v>
      </c>
      <c r="J15" s="27" t="s">
        <v>19</v>
      </c>
      <c r="K15" s="41">
        <v>10505.253104106972</v>
      </c>
      <c r="L15" s="41">
        <v>7503.7522172192657</v>
      </c>
      <c r="M15" s="41">
        <v>5190.8309455587396</v>
      </c>
      <c r="N15" s="41">
        <v>3089.7803247373449</v>
      </c>
      <c r="O15" s="41">
        <v>2348.233046800382</v>
      </c>
      <c r="P15" s="41">
        <v>5897.0664483558467</v>
      </c>
      <c r="Q15" s="41">
        <v>6426.7430754536772</v>
      </c>
    </row>
    <row r="16" spans="1:17" x14ac:dyDescent="0.2">
      <c r="A16" s="21">
        <v>15</v>
      </c>
      <c r="B16" s="40"/>
      <c r="C16" s="23">
        <v>48.239640000000001</v>
      </c>
      <c r="D16" s="24">
        <v>38.202500000000001</v>
      </c>
      <c r="E16" s="25" t="s">
        <v>46</v>
      </c>
      <c r="F16" s="25" t="s">
        <v>47</v>
      </c>
      <c r="G16" s="21">
        <v>1</v>
      </c>
      <c r="H16" s="21">
        <f>29+30+25</f>
        <v>84</v>
      </c>
      <c r="I16" s="26">
        <v>4018</v>
      </c>
      <c r="J16" s="27" t="s">
        <v>19</v>
      </c>
      <c r="K16" s="41">
        <v>10873.288761540909</v>
      </c>
      <c r="L16" s="41">
        <v>7766.6348296720789</v>
      </c>
      <c r="M16" s="41">
        <v>5372.6838586437443</v>
      </c>
      <c r="N16" s="41">
        <v>3198.026106335562</v>
      </c>
      <c r="O16" s="41">
        <v>2430.4998408150268</v>
      </c>
      <c r="P16" s="41">
        <v>6103.6612543775864</v>
      </c>
      <c r="Q16" s="41">
        <v>6651.8943011779693</v>
      </c>
    </row>
    <row r="17" spans="1:17" x14ac:dyDescent="0.2">
      <c r="A17" s="21">
        <v>16</v>
      </c>
      <c r="B17" s="40"/>
      <c r="C17" s="23">
        <v>48.240279999999998</v>
      </c>
      <c r="D17" s="24">
        <v>38.199399999999997</v>
      </c>
      <c r="E17" s="25" t="s">
        <v>48</v>
      </c>
      <c r="F17" s="25" t="s">
        <v>49</v>
      </c>
      <c r="G17" s="21">
        <v>1</v>
      </c>
      <c r="H17" s="21">
        <f>16+13+16+6</f>
        <v>51</v>
      </c>
      <c r="I17" s="26">
        <f>2396+455</f>
        <v>2851</v>
      </c>
      <c r="J17" s="27" t="s">
        <v>19</v>
      </c>
      <c r="K17" s="41">
        <v>7715.2180834129249</v>
      </c>
      <c r="L17" s="41">
        <v>5510.8700595806613</v>
      </c>
      <c r="M17" s="41">
        <v>3812.2254059216812</v>
      </c>
      <c r="N17" s="41">
        <v>2269.1817892390959</v>
      </c>
      <c r="O17" s="41">
        <v>1724.5781598217127</v>
      </c>
      <c r="P17" s="41">
        <v>4330.8955291763314</v>
      </c>
      <c r="Q17" s="41">
        <v>4719.8981216173197</v>
      </c>
    </row>
    <row r="18" spans="1:17" x14ac:dyDescent="0.2">
      <c r="A18" s="21">
        <v>17</v>
      </c>
      <c r="B18" s="40"/>
      <c r="C18" s="23">
        <v>48.240380000000002</v>
      </c>
      <c r="D18" s="24">
        <v>38.195300000000003</v>
      </c>
      <c r="E18" s="25" t="s">
        <v>50</v>
      </c>
      <c r="F18" s="25" t="s">
        <v>51</v>
      </c>
      <c r="G18" s="21">
        <v>1</v>
      </c>
      <c r="H18" s="21">
        <f>16+16+16+16+9</f>
        <v>73</v>
      </c>
      <c r="I18" s="26">
        <f>3956+258</f>
        <v>4214</v>
      </c>
      <c r="J18" s="27" t="s">
        <v>19</v>
      </c>
      <c r="K18" s="41">
        <v>11403.693091372174</v>
      </c>
      <c r="L18" s="41">
        <v>8145.495065265839</v>
      </c>
      <c r="M18" s="41">
        <v>5634.7659980897806</v>
      </c>
      <c r="N18" s="41">
        <v>3354.0273798153453</v>
      </c>
      <c r="O18" s="41">
        <v>2549.0608086596626</v>
      </c>
      <c r="P18" s="41">
        <v>6401.4008277618595</v>
      </c>
      <c r="Q18" s="41">
        <v>6976.3769500159187</v>
      </c>
    </row>
    <row r="19" spans="1:17" x14ac:dyDescent="0.2">
      <c r="A19" s="21">
        <v>18</v>
      </c>
      <c r="B19" s="40"/>
      <c r="C19" s="23">
        <v>48.241</v>
      </c>
      <c r="D19" s="24">
        <v>38.192900000000002</v>
      </c>
      <c r="E19" s="25" t="s">
        <v>52</v>
      </c>
      <c r="F19" s="25" t="s">
        <v>53</v>
      </c>
      <c r="G19" s="21">
        <v>1</v>
      </c>
      <c r="H19" s="21">
        <f>18+18+12+12+2</f>
        <v>62</v>
      </c>
      <c r="I19" s="26">
        <f>3426+110</f>
        <v>3536</v>
      </c>
      <c r="J19" s="27" t="s">
        <v>19</v>
      </c>
      <c r="K19" s="41">
        <v>9568.9270932823929</v>
      </c>
      <c r="L19" s="41">
        <v>6834.9479237731384</v>
      </c>
      <c r="M19" s="41">
        <v>4728.1757402101248</v>
      </c>
      <c r="N19" s="41">
        <v>2814.3903215536452</v>
      </c>
      <c r="O19" s="41">
        <v>2138.9366443807703</v>
      </c>
      <c r="P19" s="41">
        <v>5371.4649565652426</v>
      </c>
      <c r="Q19" s="41">
        <v>5853.9318688315825</v>
      </c>
    </row>
    <row r="20" spans="1:17" x14ac:dyDescent="0.2">
      <c r="A20" s="21">
        <v>19</v>
      </c>
      <c r="B20" s="40"/>
      <c r="C20" s="23">
        <v>48.24147</v>
      </c>
      <c r="D20" s="24">
        <v>38.198900000000002</v>
      </c>
      <c r="E20" s="25" t="s">
        <v>54</v>
      </c>
      <c r="F20" s="25" t="s">
        <v>55</v>
      </c>
      <c r="G20" s="31">
        <v>0.5</v>
      </c>
      <c r="H20" s="21">
        <f>(19+20+26+20+14+7)/2</f>
        <v>53</v>
      </c>
      <c r="I20" s="26">
        <f>(5428+690)/2</f>
        <v>3059</v>
      </c>
      <c r="J20" s="27" t="s">
        <v>19</v>
      </c>
      <c r="K20" s="41">
        <v>8278.0961477236542</v>
      </c>
      <c r="L20" s="41">
        <v>5912.92581980261</v>
      </c>
      <c r="M20" s="41">
        <v>4090.3533906399239</v>
      </c>
      <c r="N20" s="41">
        <v>2434.7341610951926</v>
      </c>
      <c r="O20" s="41">
        <v>1850.3979624323463</v>
      </c>
      <c r="P20" s="41">
        <v>4646.8640560331105</v>
      </c>
      <c r="Q20" s="41">
        <v>5064.2470550780008</v>
      </c>
    </row>
    <row r="21" spans="1:17" x14ac:dyDescent="0.2">
      <c r="A21" s="21">
        <v>20</v>
      </c>
      <c r="B21" s="40"/>
      <c r="C21" s="23">
        <v>48.240920000000003</v>
      </c>
      <c r="D21" s="24">
        <v>38.203699999999998</v>
      </c>
      <c r="E21" s="25" t="s">
        <v>56</v>
      </c>
      <c r="F21" s="25" t="s">
        <v>57</v>
      </c>
      <c r="G21" s="31">
        <v>0.5</v>
      </c>
      <c r="H21" s="21">
        <f>(19+20+26+20+14+7)/2</f>
        <v>53</v>
      </c>
      <c r="I21" s="26">
        <f>(5428+690)/2</f>
        <v>3059</v>
      </c>
      <c r="J21" s="27" t="s">
        <v>19</v>
      </c>
      <c r="K21" s="41">
        <v>8278.0961477236542</v>
      </c>
      <c r="L21" s="41">
        <v>5912.92581980261</v>
      </c>
      <c r="M21" s="41">
        <v>4090.3533906399239</v>
      </c>
      <c r="N21" s="41">
        <v>2434.7341610951926</v>
      </c>
      <c r="O21" s="41">
        <v>1850.3979624323463</v>
      </c>
      <c r="P21" s="41">
        <v>4646.8640560331105</v>
      </c>
      <c r="Q21" s="41">
        <v>5064.2470550780008</v>
      </c>
    </row>
    <row r="22" spans="1:17" x14ac:dyDescent="0.2">
      <c r="A22" s="21">
        <v>21</v>
      </c>
      <c r="B22" s="40"/>
      <c r="C22" s="23">
        <v>48.241050000000001</v>
      </c>
      <c r="D22" s="24">
        <v>38.218600000000002</v>
      </c>
      <c r="E22" s="25" t="s">
        <v>58</v>
      </c>
      <c r="F22" s="25" t="s">
        <v>59</v>
      </c>
      <c r="G22" s="21">
        <v>1</v>
      </c>
      <c r="H22" s="21">
        <f>66+2</f>
        <v>68</v>
      </c>
      <c r="I22" s="26">
        <f>3170+83</f>
        <v>3253</v>
      </c>
      <c r="J22" s="27" t="s">
        <v>19</v>
      </c>
      <c r="K22" s="41">
        <v>8803.088188475007</v>
      </c>
      <c r="L22" s="41">
        <v>6287.9201346250056</v>
      </c>
      <c r="M22" s="41">
        <v>4349.7612225405928</v>
      </c>
      <c r="N22" s="41">
        <v>2589.1435848455908</v>
      </c>
      <c r="O22" s="41">
        <v>1967.7491244826488</v>
      </c>
      <c r="P22" s="41">
        <v>4941.5654705052984</v>
      </c>
      <c r="Q22" s="41">
        <v>5385.4186564788288</v>
      </c>
    </row>
    <row r="23" spans="1:17" x14ac:dyDescent="0.2">
      <c r="A23" s="21">
        <v>22</v>
      </c>
      <c r="B23" s="40"/>
      <c r="C23" s="23">
        <v>48.24062</v>
      </c>
      <c r="D23" s="24">
        <v>38.218899999999998</v>
      </c>
      <c r="E23" s="25" t="s">
        <v>60</v>
      </c>
      <c r="F23" s="25" t="s">
        <v>61</v>
      </c>
      <c r="G23" s="21">
        <v>1</v>
      </c>
      <c r="H23" s="21">
        <f>59+2</f>
        <v>61</v>
      </c>
      <c r="I23" s="26">
        <f>4199+125</f>
        <v>4324</v>
      </c>
      <c r="J23" s="27" t="s">
        <v>19</v>
      </c>
      <c r="K23" s="41">
        <v>11701.368990767271</v>
      </c>
      <c r="L23" s="41">
        <v>8358.1207076909086</v>
      </c>
      <c r="M23" s="41">
        <v>5781.8529130850047</v>
      </c>
      <c r="N23" s="41">
        <v>3441.5791149315505</v>
      </c>
      <c r="O23" s="41">
        <v>2615.6001273479783</v>
      </c>
      <c r="P23" s="41">
        <v>6568.4995679265021</v>
      </c>
      <c r="Q23" s="41">
        <v>7158.4845590576251</v>
      </c>
    </row>
    <row r="24" spans="1:17" x14ac:dyDescent="0.2">
      <c r="A24" s="21">
        <v>23</v>
      </c>
      <c r="B24" s="40"/>
      <c r="C24" s="23">
        <v>48.240180000000002</v>
      </c>
      <c r="D24" s="24">
        <v>38.223199999999999</v>
      </c>
      <c r="E24" s="25" t="s">
        <v>62</v>
      </c>
      <c r="F24" s="25" t="s">
        <v>63</v>
      </c>
      <c r="G24" s="21">
        <v>1</v>
      </c>
      <c r="H24" s="21">
        <f>59+2</f>
        <v>61</v>
      </c>
      <c r="I24" s="26">
        <f>4201+55</f>
        <v>4256</v>
      </c>
      <c r="J24" s="27" t="s">
        <v>19</v>
      </c>
      <c r="K24" s="41">
        <v>11517.351162050301</v>
      </c>
      <c r="L24" s="41">
        <v>8226.679401464502</v>
      </c>
      <c r="M24" s="41">
        <v>5690.9264565425028</v>
      </c>
      <c r="N24" s="41">
        <v>3387.456224132442</v>
      </c>
      <c r="O24" s="41">
        <v>2574.4667303406559</v>
      </c>
      <c r="P24" s="41">
        <v>6465.2021649156322</v>
      </c>
      <c r="Q24" s="41">
        <v>7045.9089461954791</v>
      </c>
    </row>
    <row r="25" spans="1:17" x14ac:dyDescent="0.2">
      <c r="A25" s="21">
        <v>24</v>
      </c>
      <c r="B25" s="40"/>
      <c r="C25" s="23">
        <v>48.242089999999997</v>
      </c>
      <c r="D25" s="24">
        <v>38.208799999999997</v>
      </c>
      <c r="E25" s="25" t="s">
        <v>64</v>
      </c>
      <c r="F25" s="25" t="s">
        <v>65</v>
      </c>
      <c r="G25" s="21">
        <v>2</v>
      </c>
      <c r="H25" s="21">
        <f>12+13+13+5+17+16+11</f>
        <v>87</v>
      </c>
      <c r="I25" s="26">
        <f>1936+868+2230</f>
        <v>5034</v>
      </c>
      <c r="J25" s="27" t="s">
        <v>19</v>
      </c>
      <c r="K25" s="41">
        <v>13622.731614135624</v>
      </c>
      <c r="L25" s="41">
        <v>9730.5225815254471</v>
      </c>
      <c r="M25" s="41">
        <v>6731.2320916905446</v>
      </c>
      <c r="N25" s="41">
        <v>4006.6857688634195</v>
      </c>
      <c r="O25" s="41">
        <v>3045.0811843361985</v>
      </c>
      <c r="P25" s="41">
        <v>7647.0459817164683</v>
      </c>
      <c r="Q25" s="41">
        <v>8333.9063992359133</v>
      </c>
    </row>
    <row r="26" spans="1:17" x14ac:dyDescent="0.2">
      <c r="A26" s="21">
        <v>25</v>
      </c>
      <c r="B26" s="40"/>
      <c r="C26" s="23">
        <v>48.241289999999999</v>
      </c>
      <c r="D26" s="24">
        <v>38.187899999999999</v>
      </c>
      <c r="E26" s="25" t="s">
        <v>66</v>
      </c>
      <c r="F26" s="25" t="s">
        <v>67</v>
      </c>
      <c r="G26" s="21">
        <v>1</v>
      </c>
      <c r="H26" s="21">
        <f>12+11+12+3</f>
        <v>38</v>
      </c>
      <c r="I26" s="26">
        <f>2378+36</f>
        <v>2414</v>
      </c>
      <c r="J26" s="27" t="s">
        <v>19</v>
      </c>
      <c r="K26" s="41">
        <v>6532.6329194524033</v>
      </c>
      <c r="L26" s="41">
        <v>4666.1663710374314</v>
      </c>
      <c r="M26" s="41">
        <v>3227.8892072588351</v>
      </c>
      <c r="N26" s="41">
        <v>1921.362623368354</v>
      </c>
      <c r="O26" s="41">
        <v>1460.2355937599491</v>
      </c>
      <c r="P26" s="41">
        <v>3667.0578068858872</v>
      </c>
      <c r="Q26" s="41">
        <v>3996.4342566061764</v>
      </c>
    </row>
    <row r="27" spans="1:17" x14ac:dyDescent="0.2">
      <c r="A27" s="21">
        <v>26</v>
      </c>
      <c r="B27" s="40"/>
      <c r="C27" s="23">
        <v>48.24418</v>
      </c>
      <c r="D27" s="24">
        <v>38.180399999999999</v>
      </c>
      <c r="E27" s="25" t="s">
        <v>68</v>
      </c>
      <c r="F27" s="25" t="s">
        <v>69</v>
      </c>
      <c r="G27" s="21">
        <v>1</v>
      </c>
      <c r="H27" s="21">
        <f>143</f>
        <v>143</v>
      </c>
      <c r="I27" s="26">
        <f>1782</f>
        <v>1782</v>
      </c>
      <c r="J27" s="27" t="s">
        <v>19</v>
      </c>
      <c r="K27" s="41">
        <v>4822.349570200573</v>
      </c>
      <c r="L27" s="41">
        <v>3444.5354072861237</v>
      </c>
      <c r="M27" s="41">
        <v>2382.8080229226362</v>
      </c>
      <c r="N27" s="41">
        <v>1418.3381088825215</v>
      </c>
      <c r="O27" s="41">
        <v>1077.9369627507162</v>
      </c>
      <c r="P27" s="41">
        <v>2706.9995906672125</v>
      </c>
      <c r="Q27" s="41">
        <v>2950.1432664756449</v>
      </c>
    </row>
    <row r="28" spans="1:17" x14ac:dyDescent="0.2">
      <c r="A28" s="21">
        <v>27</v>
      </c>
      <c r="B28" s="40"/>
      <c r="C28" s="23">
        <v>48.243079999999999</v>
      </c>
      <c r="D28" s="24">
        <v>38.189900000000002</v>
      </c>
      <c r="E28" s="25" t="s">
        <v>70</v>
      </c>
      <c r="F28" s="25" t="s">
        <v>71</v>
      </c>
      <c r="G28" s="21">
        <v>2</v>
      </c>
      <c r="H28" s="21">
        <f>43+57+6</f>
        <v>106</v>
      </c>
      <c r="I28" s="26">
        <f>1741+126+2710</f>
        <v>4577</v>
      </c>
      <c r="J28" s="27" t="s">
        <v>19</v>
      </c>
      <c r="K28" s="41">
        <v>12386.023559375993</v>
      </c>
      <c r="L28" s="41">
        <v>8847.159685268567</v>
      </c>
      <c r="M28" s="41">
        <v>6120.1528175740214</v>
      </c>
      <c r="N28" s="41">
        <v>3642.948105698822</v>
      </c>
      <c r="O28" s="41">
        <v>2768.6405603311046</v>
      </c>
      <c r="P28" s="41">
        <v>6952.8266703051804</v>
      </c>
      <c r="Q28" s="41">
        <v>7577.3320598535502</v>
      </c>
    </row>
    <row r="29" spans="1:17" x14ac:dyDescent="0.2">
      <c r="A29" s="21">
        <v>28</v>
      </c>
      <c r="B29" s="40"/>
      <c r="C29" s="23">
        <v>48.24371</v>
      </c>
      <c r="D29" s="24">
        <v>38.1813</v>
      </c>
      <c r="E29" s="25" t="s">
        <v>72</v>
      </c>
      <c r="F29" s="25" t="s">
        <v>72</v>
      </c>
      <c r="G29" s="21">
        <v>1</v>
      </c>
      <c r="H29" s="21">
        <f>4+5+9+2</f>
        <v>20</v>
      </c>
      <c r="I29" s="26">
        <f>995+107</f>
        <v>1102</v>
      </c>
      <c r="J29" s="27" t="s">
        <v>19</v>
      </c>
      <c r="K29" s="41">
        <v>2982.1712830308816</v>
      </c>
      <c r="L29" s="41">
        <v>2130.1223450220582</v>
      </c>
      <c r="M29" s="41">
        <v>1473.5434574976123</v>
      </c>
      <c r="N29" s="41">
        <v>877.10920089143588</v>
      </c>
      <c r="O29" s="41">
        <v>666.60299267749122</v>
      </c>
      <c r="P29" s="41">
        <v>1674.0255605585119</v>
      </c>
      <c r="Q29" s="41">
        <v>1824.3871378541867</v>
      </c>
    </row>
    <row r="30" spans="1:17" x14ac:dyDescent="0.2">
      <c r="A30" s="21">
        <v>29</v>
      </c>
      <c r="B30" s="40"/>
      <c r="C30" s="23">
        <v>48.243189999999998</v>
      </c>
      <c r="D30" s="24">
        <v>38.201700000000002</v>
      </c>
      <c r="E30" s="25" t="s">
        <v>73</v>
      </c>
      <c r="F30" s="25" t="s">
        <v>74</v>
      </c>
      <c r="G30" s="21">
        <v>2</v>
      </c>
      <c r="H30" s="21">
        <v>2</v>
      </c>
      <c r="I30" s="26">
        <f>1434+3798</f>
        <v>5232</v>
      </c>
      <c r="J30" s="27" t="s">
        <v>19</v>
      </c>
      <c r="K30" s="41">
        <v>14158.5482330468</v>
      </c>
      <c r="L30" s="41">
        <v>10113.248737890572</v>
      </c>
      <c r="M30" s="41">
        <v>6995.9885386819487</v>
      </c>
      <c r="N30" s="41">
        <v>4164.2788920725889</v>
      </c>
      <c r="O30" s="41">
        <v>3164.8519579751669</v>
      </c>
      <c r="P30" s="41">
        <v>7947.8237140128258</v>
      </c>
      <c r="Q30" s="41">
        <v>8661.7000955109834</v>
      </c>
    </row>
    <row r="31" spans="1:17" x14ac:dyDescent="0.2">
      <c r="A31" s="21">
        <v>30</v>
      </c>
      <c r="B31" s="40"/>
      <c r="C31" s="23">
        <v>48.243650000000002</v>
      </c>
      <c r="D31" s="24">
        <v>38.195700000000002</v>
      </c>
      <c r="E31" s="25" t="s">
        <v>75</v>
      </c>
      <c r="F31" s="25" t="s">
        <v>76</v>
      </c>
      <c r="G31" s="21">
        <v>3</v>
      </c>
      <c r="H31" s="21">
        <v>7</v>
      </c>
      <c r="I31" s="26">
        <f>3900+2143+810</f>
        <v>6853</v>
      </c>
      <c r="J31" s="27" t="s">
        <v>19</v>
      </c>
      <c r="K31" s="41">
        <v>18545.208532314547</v>
      </c>
      <c r="L31" s="41">
        <v>13246.57752308182</v>
      </c>
      <c r="M31" s="41">
        <v>9163.514804202483</v>
      </c>
      <c r="N31" s="41">
        <v>5454.4730977395739</v>
      </c>
      <c r="O31" s="41">
        <v>4145.3995542820758</v>
      </c>
      <c r="P31" s="41">
        <v>10410.251512257242</v>
      </c>
      <c r="Q31" s="41">
        <v>11345.304043298313</v>
      </c>
    </row>
    <row r="32" spans="1:17" x14ac:dyDescent="0.2">
      <c r="A32" s="21">
        <v>31</v>
      </c>
      <c r="B32" s="40"/>
      <c r="C32" s="23">
        <v>48.244529999999997</v>
      </c>
      <c r="D32" s="24">
        <v>38.184100000000001</v>
      </c>
      <c r="E32" s="25" t="s">
        <v>77</v>
      </c>
      <c r="F32" s="25" t="s">
        <v>78</v>
      </c>
      <c r="G32" s="21">
        <v>1</v>
      </c>
      <c r="H32" s="21">
        <v>1</v>
      </c>
      <c r="I32" s="26">
        <v>1120</v>
      </c>
      <c r="J32" s="27" t="s">
        <v>19</v>
      </c>
      <c r="K32" s="41">
        <v>3030.8818847500793</v>
      </c>
      <c r="L32" s="41">
        <v>2164.9156319643425</v>
      </c>
      <c r="M32" s="41">
        <v>1497.6122254059217</v>
      </c>
      <c r="N32" s="41">
        <v>891.43584845590578</v>
      </c>
      <c r="O32" s="41">
        <v>677.49124482648836</v>
      </c>
      <c r="P32" s="41">
        <v>1701.3689907672715</v>
      </c>
      <c r="Q32" s="41">
        <v>1854.1865647882842</v>
      </c>
    </row>
    <row r="33" spans="1:17" x14ac:dyDescent="0.2">
      <c r="A33" s="21">
        <v>32</v>
      </c>
      <c r="B33" s="40"/>
      <c r="C33" s="23">
        <v>48.239780000000003</v>
      </c>
      <c r="D33" s="24">
        <v>38.212699999999998</v>
      </c>
      <c r="E33" s="25" t="s">
        <v>79</v>
      </c>
      <c r="F33" s="25" t="s">
        <v>80</v>
      </c>
      <c r="G33" s="21">
        <v>1</v>
      </c>
      <c r="H33" s="21">
        <v>2</v>
      </c>
      <c r="I33" s="26">
        <f>1027</f>
        <v>1027</v>
      </c>
      <c r="J33" s="27" t="s">
        <v>19</v>
      </c>
      <c r="K33" s="41">
        <v>2779.2104425342245</v>
      </c>
      <c r="L33" s="41">
        <v>1985.1503160958748</v>
      </c>
      <c r="M33" s="41">
        <v>1373.2569245463228</v>
      </c>
      <c r="N33" s="41">
        <v>817.4148360394779</v>
      </c>
      <c r="O33" s="41">
        <v>621.23527539000315</v>
      </c>
      <c r="P33" s="41">
        <v>1560.0946013553464</v>
      </c>
      <c r="Q33" s="41">
        <v>1700.2228589621141</v>
      </c>
    </row>
    <row r="34" spans="1:17" x14ac:dyDescent="0.2">
      <c r="A34" s="21">
        <v>33</v>
      </c>
      <c r="B34" s="40"/>
      <c r="C34" s="23">
        <v>48.241860000000003</v>
      </c>
      <c r="D34" s="24">
        <v>38.203800000000001</v>
      </c>
      <c r="E34" s="25" t="s">
        <v>81</v>
      </c>
      <c r="F34" s="25" t="s">
        <v>82</v>
      </c>
      <c r="G34" s="21">
        <v>1</v>
      </c>
      <c r="H34" s="21">
        <v>2</v>
      </c>
      <c r="I34" s="26">
        <v>2890</v>
      </c>
      <c r="J34" s="27" t="s">
        <v>19</v>
      </c>
      <c r="K34" s="41">
        <v>7820.757720471187</v>
      </c>
      <c r="L34" s="41">
        <v>5586.2555146222767</v>
      </c>
      <c r="M34" s="41">
        <v>3864.3744030563516</v>
      </c>
      <c r="N34" s="41">
        <v>2300.2228589621141</v>
      </c>
      <c r="O34" s="41">
        <v>1748.1693728112066</v>
      </c>
      <c r="P34" s="41">
        <v>4390.1396279619776</v>
      </c>
      <c r="Q34" s="41">
        <v>4784.4635466411974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"/>
  <sheetViews>
    <sheetView zoomScaleNormal="100" workbookViewId="0">
      <selection sqref="A1:XFD1048576"/>
    </sheetView>
  </sheetViews>
  <sheetFormatPr defaultRowHeight="12.75" x14ac:dyDescent="0.2"/>
  <cols>
    <col min="1" max="1" width="18.85546875" style="32" bestFit="1" customWidth="1"/>
    <col min="2" max="2" width="12.42578125" style="46" bestFit="1" customWidth="1"/>
    <col min="3" max="3" width="13.140625" style="29" bestFit="1" customWidth="1"/>
    <col min="4" max="4" width="13.5703125" style="29" bestFit="1" customWidth="1"/>
    <col min="5" max="5" width="18.5703125" style="35" bestFit="1" customWidth="1"/>
    <col min="6" max="6" width="18.7109375" style="35" bestFit="1" customWidth="1"/>
    <col min="7" max="7" width="20.5703125" style="32" bestFit="1" customWidth="1"/>
    <col min="8" max="8" width="21.42578125" style="32" bestFit="1" customWidth="1"/>
    <col min="9" max="9" width="20.140625" style="36" bestFit="1" customWidth="1"/>
    <col min="10" max="10" width="10.85546875" style="35" bestFit="1" customWidth="1"/>
    <col min="11" max="15" width="33.5703125" style="37" bestFit="1" customWidth="1"/>
    <col min="16" max="17" width="33.5703125" style="38" bestFit="1" customWidth="1"/>
    <col min="18" max="16384" width="9.140625" style="29"/>
  </cols>
  <sheetData>
    <row r="1" spans="1:17" s="20" customFormat="1" x14ac:dyDescent="0.25">
      <c r="A1" s="11" t="s">
        <v>0</v>
      </c>
      <c r="B1" s="12" t="s">
        <v>1</v>
      </c>
      <c r="C1" s="12" t="s">
        <v>2</v>
      </c>
      <c r="D1" s="12" t="s">
        <v>3</v>
      </c>
      <c r="E1" s="15" t="s">
        <v>4</v>
      </c>
      <c r="F1" s="15" t="s">
        <v>5</v>
      </c>
      <c r="G1" s="16" t="s">
        <v>6</v>
      </c>
      <c r="H1" s="16" t="s">
        <v>7</v>
      </c>
      <c r="I1" s="17" t="s">
        <v>8</v>
      </c>
      <c r="J1" s="18" t="s">
        <v>9</v>
      </c>
      <c r="K1" s="19" t="s">
        <v>106</v>
      </c>
      <c r="L1" s="19" t="s">
        <v>107</v>
      </c>
      <c r="M1" s="19" t="s">
        <v>108</v>
      </c>
      <c r="N1" s="19" t="s">
        <v>109</v>
      </c>
      <c r="O1" s="19" t="s">
        <v>110</v>
      </c>
      <c r="P1" s="19" t="s">
        <v>111</v>
      </c>
      <c r="Q1" s="19" t="s">
        <v>112</v>
      </c>
    </row>
    <row r="2" spans="1:17" x14ac:dyDescent="0.2">
      <c r="A2" s="21">
        <v>1</v>
      </c>
      <c r="B2" s="45"/>
      <c r="C2" s="23">
        <v>48.236020000000003</v>
      </c>
      <c r="D2" s="24">
        <v>38.222499999999997</v>
      </c>
      <c r="E2" s="25" t="s">
        <v>17</v>
      </c>
      <c r="F2" s="25" t="s">
        <v>18</v>
      </c>
      <c r="G2" s="21">
        <v>1</v>
      </c>
      <c r="H2" s="21">
        <v>1</v>
      </c>
      <c r="I2" s="26">
        <v>720</v>
      </c>
      <c r="J2" s="27" t="s">
        <v>19</v>
      </c>
      <c r="K2" s="41">
        <v>3104.3798608268521</v>
      </c>
      <c r="L2" s="41">
        <v>2148.1784690953746</v>
      </c>
      <c r="M2" s="41">
        <v>2148.1784690953746</v>
      </c>
      <c r="N2" s="41">
        <v>517.39664347114206</v>
      </c>
      <c r="O2" s="41">
        <v>1028.2439623413834</v>
      </c>
      <c r="P2" s="41">
        <v>2154.7277936962751</v>
      </c>
      <c r="Q2" s="41">
        <v>3025.7879656160458</v>
      </c>
    </row>
    <row r="3" spans="1:17" x14ac:dyDescent="0.2">
      <c r="A3" s="21">
        <v>2</v>
      </c>
      <c r="B3" s="45"/>
      <c r="C3" s="23">
        <v>48.236179999999997</v>
      </c>
      <c r="D3" s="24">
        <v>38.223199999999999</v>
      </c>
      <c r="E3" s="25" t="s">
        <v>20</v>
      </c>
      <c r="F3" s="25" t="s">
        <v>21</v>
      </c>
      <c r="G3" s="21">
        <v>1</v>
      </c>
      <c r="H3" s="21">
        <f>22+20</f>
        <v>42</v>
      </c>
      <c r="I3" s="26">
        <v>2224</v>
      </c>
      <c r="J3" s="27" t="s">
        <v>19</v>
      </c>
      <c r="K3" s="41">
        <v>9589.084458998499</v>
      </c>
      <c r="L3" s="41">
        <v>6635.4846045390459</v>
      </c>
      <c r="M3" s="41">
        <v>6635.4846045390459</v>
      </c>
      <c r="N3" s="41">
        <v>1598.1807431664165</v>
      </c>
      <c r="O3" s="41">
        <v>3176.1313503433844</v>
      </c>
      <c r="P3" s="41">
        <v>6655.7147405284941</v>
      </c>
      <c r="Q3" s="41">
        <v>9346.3228271251191</v>
      </c>
    </row>
    <row r="4" spans="1:17" x14ac:dyDescent="0.2">
      <c r="A4" s="21">
        <v>3</v>
      </c>
      <c r="B4" s="45"/>
      <c r="C4" s="23">
        <v>48.236719999999998</v>
      </c>
      <c r="D4" s="30">
        <v>38.223599999999998</v>
      </c>
      <c r="E4" s="25" t="s">
        <v>22</v>
      </c>
      <c r="F4" s="25" t="s">
        <v>23</v>
      </c>
      <c r="G4" s="21">
        <v>1</v>
      </c>
      <c r="H4" s="21">
        <f>18+17</f>
        <v>35</v>
      </c>
      <c r="I4" s="26">
        <v>2189</v>
      </c>
      <c r="J4" s="27" t="s">
        <v>19</v>
      </c>
      <c r="K4" s="41">
        <v>9438.1771046527501</v>
      </c>
      <c r="L4" s="41">
        <v>6531.0592622913537</v>
      </c>
      <c r="M4" s="41">
        <v>6531.0592622913537</v>
      </c>
      <c r="N4" s="41">
        <v>1573.0295174421249</v>
      </c>
      <c r="O4" s="41">
        <v>3126.1472688406784</v>
      </c>
      <c r="P4" s="41">
        <v>6550.9710283349259</v>
      </c>
      <c r="Q4" s="41">
        <v>9199.2359121298941</v>
      </c>
    </row>
    <row r="5" spans="1:17" x14ac:dyDescent="0.2">
      <c r="A5" s="21">
        <v>4</v>
      </c>
      <c r="B5" s="45"/>
      <c r="C5" s="23">
        <v>48.237169999999999</v>
      </c>
      <c r="D5" s="24">
        <v>38.223799999999997</v>
      </c>
      <c r="E5" s="25" t="s">
        <v>24</v>
      </c>
      <c r="F5" s="25" t="s">
        <v>25</v>
      </c>
      <c r="G5" s="21">
        <v>1</v>
      </c>
      <c r="H5" s="21">
        <f>17+18</f>
        <v>35</v>
      </c>
      <c r="I5" s="26">
        <v>2184</v>
      </c>
      <c r="J5" s="27" t="s">
        <v>19</v>
      </c>
      <c r="K5" s="41">
        <v>9416.6189111747844</v>
      </c>
      <c r="L5" s="41">
        <v>6516.1413562559692</v>
      </c>
      <c r="M5" s="41">
        <v>6516.1413562559692</v>
      </c>
      <c r="N5" s="41">
        <v>1569.4364851957973</v>
      </c>
      <c r="O5" s="41">
        <v>3119.006685768863</v>
      </c>
      <c r="P5" s="41">
        <v>6536.0076408787017</v>
      </c>
      <c r="Q5" s="41">
        <v>9178.2234957020046</v>
      </c>
    </row>
    <row r="6" spans="1:17" x14ac:dyDescent="0.2">
      <c r="A6" s="21">
        <v>5</v>
      </c>
      <c r="B6" s="45"/>
      <c r="C6" s="23">
        <v>48.237859999999998</v>
      </c>
      <c r="D6" s="24">
        <v>38.223799999999997</v>
      </c>
      <c r="E6" s="25" t="s">
        <v>26</v>
      </c>
      <c r="F6" s="25" t="s">
        <v>27</v>
      </c>
      <c r="G6" s="21">
        <v>1</v>
      </c>
      <c r="H6" s="21">
        <f>21+30+2</f>
        <v>53</v>
      </c>
      <c r="I6" s="26">
        <f>2136+128</f>
        <v>2264</v>
      </c>
      <c r="J6" s="27" t="s">
        <v>19</v>
      </c>
      <c r="K6" s="41">
        <v>9761.5500068222136</v>
      </c>
      <c r="L6" s="41">
        <v>6754.8278528221217</v>
      </c>
      <c r="M6" s="41">
        <v>6754.8278528221217</v>
      </c>
      <c r="N6" s="41">
        <v>1626.9250011370355</v>
      </c>
      <c r="O6" s="41">
        <v>3233.2560149179058</v>
      </c>
      <c r="P6" s="41">
        <v>6775.4218401782873</v>
      </c>
      <c r="Q6" s="41">
        <v>9514.4221585482337</v>
      </c>
    </row>
    <row r="7" spans="1:17" x14ac:dyDescent="0.2">
      <c r="A7" s="21">
        <v>6</v>
      </c>
      <c r="B7" s="45"/>
      <c r="C7" s="23">
        <v>48.238370000000003</v>
      </c>
      <c r="D7" s="24">
        <v>38.222299999999997</v>
      </c>
      <c r="E7" s="25" t="s">
        <v>28</v>
      </c>
      <c r="F7" s="25" t="s">
        <v>29</v>
      </c>
      <c r="G7" s="21">
        <v>1</v>
      </c>
      <c r="H7" s="21">
        <f>18+23+3</f>
        <v>44</v>
      </c>
      <c r="I7" s="26">
        <f>2312+618</f>
        <v>2930</v>
      </c>
      <c r="J7" s="27" t="s">
        <v>19</v>
      </c>
      <c r="K7" s="41">
        <v>12633.101378087051</v>
      </c>
      <c r="L7" s="41">
        <v>8741.892936735343</v>
      </c>
      <c r="M7" s="41">
        <v>8741.892936735343</v>
      </c>
      <c r="N7" s="41">
        <v>2105.5168963478418</v>
      </c>
      <c r="O7" s="41">
        <v>4184.3816800836858</v>
      </c>
      <c r="P7" s="41">
        <v>8768.5450493473418</v>
      </c>
      <c r="Q7" s="41">
        <v>12313.276026743075</v>
      </c>
    </row>
    <row r="8" spans="1:17" x14ac:dyDescent="0.2">
      <c r="A8" s="21">
        <v>7</v>
      </c>
      <c r="B8" s="45"/>
      <c r="C8" s="23">
        <v>48.237099999999998</v>
      </c>
      <c r="D8" s="24">
        <v>38.218800000000002</v>
      </c>
      <c r="E8" s="25" t="s">
        <v>30</v>
      </c>
      <c r="F8" s="25" t="s">
        <v>31</v>
      </c>
      <c r="G8" s="21">
        <v>1</v>
      </c>
      <c r="H8" s="21">
        <f>39</f>
        <v>39</v>
      </c>
      <c r="I8" s="26">
        <f>1020+548</f>
        <v>1568</v>
      </c>
      <c r="J8" s="27" t="s">
        <v>19</v>
      </c>
      <c r="K8" s="41">
        <v>6760.6494746895896</v>
      </c>
      <c r="L8" s="41">
        <v>4678.2553326965935</v>
      </c>
      <c r="M8" s="41">
        <v>4678.2553326965935</v>
      </c>
      <c r="N8" s="41">
        <v>1126.7749124482648</v>
      </c>
      <c r="O8" s="41">
        <v>2239.2868513212352</v>
      </c>
      <c r="P8" s="41">
        <v>4692.5183062718879</v>
      </c>
      <c r="Q8" s="41">
        <v>6589.4937917860552</v>
      </c>
    </row>
    <row r="9" spans="1:17" x14ac:dyDescent="0.2">
      <c r="A9" s="21">
        <v>8</v>
      </c>
      <c r="B9" s="45"/>
      <c r="C9" s="23">
        <v>48.237670000000001</v>
      </c>
      <c r="D9" s="24">
        <v>38.218200000000003</v>
      </c>
      <c r="E9" s="25" t="s">
        <v>32</v>
      </c>
      <c r="F9" s="25" t="s">
        <v>33</v>
      </c>
      <c r="G9" s="21">
        <v>1</v>
      </c>
      <c r="H9" s="21">
        <f>26+30</f>
        <v>56</v>
      </c>
      <c r="I9" s="26">
        <v>3059</v>
      </c>
      <c r="J9" s="27" t="s">
        <v>19</v>
      </c>
      <c r="K9" s="41">
        <v>13189.302769818529</v>
      </c>
      <c r="L9" s="41">
        <v>9126.7749124482652</v>
      </c>
      <c r="M9" s="41">
        <v>9126.7749124482652</v>
      </c>
      <c r="N9" s="41">
        <v>2198.217128303088</v>
      </c>
      <c r="O9" s="41">
        <v>4368.608723336517</v>
      </c>
      <c r="P9" s="41">
        <v>9154.6004457179242</v>
      </c>
      <c r="Q9" s="41">
        <v>12855.396370582617</v>
      </c>
    </row>
    <row r="10" spans="1:17" x14ac:dyDescent="0.2">
      <c r="A10" s="21">
        <v>9</v>
      </c>
      <c r="B10" s="45"/>
      <c r="C10" s="23">
        <v>48.238160000000001</v>
      </c>
      <c r="D10" s="24">
        <v>38.216099999999997</v>
      </c>
      <c r="E10" s="25" t="s">
        <v>34</v>
      </c>
      <c r="F10" s="25" t="s">
        <v>35</v>
      </c>
      <c r="G10" s="21">
        <v>1</v>
      </c>
      <c r="H10" s="21">
        <f>18+29+26+3</f>
        <v>76</v>
      </c>
      <c r="I10" s="26">
        <f>4367+320</f>
        <v>4687</v>
      </c>
      <c r="J10" s="27" t="s">
        <v>19</v>
      </c>
      <c r="K10" s="41">
        <v>20208.65056624369</v>
      </c>
      <c r="L10" s="41">
        <v>13984.045117569472</v>
      </c>
      <c r="M10" s="41">
        <v>13984.045117569472</v>
      </c>
      <c r="N10" s="41">
        <v>3368.1084277072814</v>
      </c>
      <c r="O10" s="41">
        <v>6693.5825715195342</v>
      </c>
      <c r="P10" s="41">
        <v>14026.679401464502</v>
      </c>
      <c r="Q10" s="41">
        <v>19697.039159503343</v>
      </c>
    </row>
    <row r="11" spans="1:17" x14ac:dyDescent="0.2">
      <c r="A11" s="21">
        <v>10</v>
      </c>
      <c r="B11" s="45"/>
      <c r="C11" s="23">
        <v>48.238790000000002</v>
      </c>
      <c r="D11" s="24">
        <v>38.215200000000003</v>
      </c>
      <c r="E11" s="25" t="s">
        <v>36</v>
      </c>
      <c r="F11" s="25" t="s">
        <v>37</v>
      </c>
      <c r="G11" s="21">
        <v>1</v>
      </c>
      <c r="H11" s="21">
        <f>39+31+1</f>
        <v>71</v>
      </c>
      <c r="I11" s="26">
        <f>3925+65</f>
        <v>3990</v>
      </c>
      <c r="J11" s="27" t="s">
        <v>19</v>
      </c>
      <c r="K11" s="41">
        <v>17203.438395415473</v>
      </c>
      <c r="L11" s="41">
        <v>11904.489016236867</v>
      </c>
      <c r="M11" s="41">
        <v>11904.489016236867</v>
      </c>
      <c r="N11" s="41">
        <v>2867.2397325692455</v>
      </c>
      <c r="O11" s="41">
        <v>5698.1852913085004</v>
      </c>
      <c r="P11" s="41">
        <v>11940.783190066859</v>
      </c>
      <c r="Q11" s="41">
        <v>16767.908309455586</v>
      </c>
    </row>
    <row r="12" spans="1:17" x14ac:dyDescent="0.2">
      <c r="A12" s="21">
        <v>11</v>
      </c>
      <c r="B12" s="45"/>
      <c r="C12" s="23">
        <v>48.239019999999996</v>
      </c>
      <c r="D12" s="24">
        <v>38.212299999999999</v>
      </c>
      <c r="E12" s="25" t="s">
        <v>38</v>
      </c>
      <c r="F12" s="25" t="s">
        <v>39</v>
      </c>
      <c r="G12" s="21">
        <v>1</v>
      </c>
      <c r="H12" s="21">
        <f>37+43+31</f>
        <v>111</v>
      </c>
      <c r="I12" s="26">
        <v>6670</v>
      </c>
      <c r="J12" s="27" t="s">
        <v>19</v>
      </c>
      <c r="K12" s="41">
        <v>28758.63009960431</v>
      </c>
      <c r="L12" s="41">
        <v>19900.486651202984</v>
      </c>
      <c r="M12" s="41">
        <v>19900.486651202984</v>
      </c>
      <c r="N12" s="41">
        <v>4793.105016600718</v>
      </c>
      <c r="O12" s="41">
        <v>9525.5378178014271</v>
      </c>
      <c r="P12" s="41">
        <v>19961.158866602993</v>
      </c>
      <c r="Q12" s="41">
        <v>28030.563514804202</v>
      </c>
    </row>
    <row r="13" spans="1:17" x14ac:dyDescent="0.2">
      <c r="A13" s="21">
        <v>12</v>
      </c>
      <c r="B13" s="45"/>
      <c r="C13" s="23">
        <v>48.239370000000001</v>
      </c>
      <c r="D13" s="24">
        <v>38.217500000000001</v>
      </c>
      <c r="E13" s="25" t="s">
        <v>40</v>
      </c>
      <c r="F13" s="25" t="s">
        <v>41</v>
      </c>
      <c r="G13" s="21">
        <v>1</v>
      </c>
      <c r="H13" s="21">
        <f>24+19+18+11</f>
        <v>72</v>
      </c>
      <c r="I13" s="26">
        <f>3988+454</f>
        <v>4442</v>
      </c>
      <c r="J13" s="27" t="s">
        <v>19</v>
      </c>
      <c r="K13" s="41">
        <v>19152.299085823441</v>
      </c>
      <c r="L13" s="41">
        <v>13253.06772183563</v>
      </c>
      <c r="M13" s="41">
        <v>13253.06772183563</v>
      </c>
      <c r="N13" s="41">
        <v>3192.04984763724</v>
      </c>
      <c r="O13" s="41">
        <v>6343.694001000591</v>
      </c>
      <c r="P13" s="41">
        <v>13293.47341610952</v>
      </c>
      <c r="Q13" s="41">
        <v>18667.43075453677</v>
      </c>
    </row>
    <row r="14" spans="1:17" x14ac:dyDescent="0.2">
      <c r="A14" s="21">
        <v>13</v>
      </c>
      <c r="B14" s="45"/>
      <c r="C14" s="23">
        <v>48.239919999999998</v>
      </c>
      <c r="D14" s="24">
        <v>38.220199999999998</v>
      </c>
      <c r="E14" s="25" t="s">
        <v>42</v>
      </c>
      <c r="F14" s="25" t="s">
        <v>43</v>
      </c>
      <c r="G14" s="21">
        <v>1</v>
      </c>
      <c r="H14" s="21">
        <f>15+18+15+12+13</f>
        <v>73</v>
      </c>
      <c r="I14" s="26">
        <f>4003+522</f>
        <v>4525</v>
      </c>
      <c r="J14" s="27" t="s">
        <v>19</v>
      </c>
      <c r="K14" s="41">
        <v>19510.165097557649</v>
      </c>
      <c r="L14" s="41">
        <v>13500.704962023014</v>
      </c>
      <c r="M14" s="41">
        <v>13500.704962023014</v>
      </c>
      <c r="N14" s="41">
        <v>3251.6941829262746</v>
      </c>
      <c r="O14" s="41">
        <v>6462.2276799927222</v>
      </c>
      <c r="P14" s="41">
        <v>13541.86564788284</v>
      </c>
      <c r="Q14" s="41">
        <v>19016.236867239732</v>
      </c>
    </row>
    <row r="15" spans="1:17" x14ac:dyDescent="0.2">
      <c r="A15" s="21">
        <v>14</v>
      </c>
      <c r="B15" s="45"/>
      <c r="C15" s="23">
        <v>48.239370000000001</v>
      </c>
      <c r="D15" s="24">
        <v>38.207900000000002</v>
      </c>
      <c r="E15" s="25" t="s">
        <v>44</v>
      </c>
      <c r="F15" s="25" t="s">
        <v>45</v>
      </c>
      <c r="G15" s="21">
        <v>1</v>
      </c>
      <c r="H15" s="21">
        <f>15+16+12+12+3</f>
        <v>58</v>
      </c>
      <c r="I15" s="26">
        <f>3566+316</f>
        <v>3882</v>
      </c>
      <c r="J15" s="27" t="s">
        <v>19</v>
      </c>
      <c r="K15" s="41">
        <v>16737.781416291444</v>
      </c>
      <c r="L15" s="41">
        <v>11582.26224587256</v>
      </c>
      <c r="M15" s="41">
        <v>11582.26224587256</v>
      </c>
      <c r="N15" s="41">
        <v>2789.6302360485738</v>
      </c>
      <c r="O15" s="41">
        <v>5543.9486969572927</v>
      </c>
      <c r="P15" s="41">
        <v>11617.574021012417</v>
      </c>
      <c r="Q15" s="41">
        <v>16314.040114613181</v>
      </c>
    </row>
    <row r="16" spans="1:17" x14ac:dyDescent="0.2">
      <c r="A16" s="21">
        <v>15</v>
      </c>
      <c r="B16" s="45"/>
      <c r="C16" s="23">
        <v>48.239640000000001</v>
      </c>
      <c r="D16" s="24">
        <v>38.202500000000001</v>
      </c>
      <c r="E16" s="25" t="s">
        <v>46</v>
      </c>
      <c r="F16" s="25" t="s">
        <v>47</v>
      </c>
      <c r="G16" s="21">
        <v>1</v>
      </c>
      <c r="H16" s="21">
        <f>29+30+25</f>
        <v>84</v>
      </c>
      <c r="I16" s="26">
        <v>4018</v>
      </c>
      <c r="J16" s="27" t="s">
        <v>19</v>
      </c>
      <c r="K16" s="41">
        <v>17324.164278892073</v>
      </c>
      <c r="L16" s="41">
        <v>11988.02929003502</v>
      </c>
      <c r="M16" s="41">
        <v>11988.02929003502</v>
      </c>
      <c r="N16" s="41">
        <v>2887.3607131486788</v>
      </c>
      <c r="O16" s="41">
        <v>5738.1725565106653</v>
      </c>
      <c r="P16" s="41">
        <v>12024.578159821713</v>
      </c>
      <c r="Q16" s="41">
        <v>16885.577841451766</v>
      </c>
    </row>
    <row r="17" spans="1:17" x14ac:dyDescent="0.2">
      <c r="A17" s="21">
        <v>16</v>
      </c>
      <c r="B17" s="45"/>
      <c r="C17" s="23">
        <v>48.240279999999998</v>
      </c>
      <c r="D17" s="24">
        <v>38.199399999999997</v>
      </c>
      <c r="E17" s="25" t="s">
        <v>48</v>
      </c>
      <c r="F17" s="25" t="s">
        <v>49</v>
      </c>
      <c r="G17" s="21">
        <v>1</v>
      </c>
      <c r="H17" s="21">
        <f>16+13+16+6</f>
        <v>51</v>
      </c>
      <c r="I17" s="26">
        <f>2396+455</f>
        <v>2851</v>
      </c>
      <c r="J17" s="27" t="s">
        <v>19</v>
      </c>
      <c r="K17" s="41">
        <v>12292.481921135217</v>
      </c>
      <c r="L17" s="41">
        <v>8506.1900213762674</v>
      </c>
      <c r="M17" s="41">
        <v>8506.1900213762674</v>
      </c>
      <c r="N17" s="41">
        <v>2048.7469868558692</v>
      </c>
      <c r="O17" s="41">
        <v>4071.5604675490058</v>
      </c>
      <c r="P17" s="41">
        <v>8532.1235275390009</v>
      </c>
      <c r="Q17" s="41">
        <v>11981.279847182426</v>
      </c>
    </row>
    <row r="18" spans="1:17" x14ac:dyDescent="0.2">
      <c r="A18" s="21">
        <v>17</v>
      </c>
      <c r="B18" s="45"/>
      <c r="C18" s="23">
        <v>48.240380000000002</v>
      </c>
      <c r="D18" s="24">
        <v>38.195300000000003</v>
      </c>
      <c r="E18" s="25" t="s">
        <v>50</v>
      </c>
      <c r="F18" s="25" t="s">
        <v>51</v>
      </c>
      <c r="G18" s="21">
        <v>1</v>
      </c>
      <c r="H18" s="21">
        <f>16+16+16+16+9</f>
        <v>73</v>
      </c>
      <c r="I18" s="26">
        <f>3956+258</f>
        <v>4214</v>
      </c>
      <c r="J18" s="27" t="s">
        <v>19</v>
      </c>
      <c r="K18" s="41">
        <v>18169.245463228272</v>
      </c>
      <c r="L18" s="41">
        <v>12572.811206622095</v>
      </c>
      <c r="M18" s="41">
        <v>12572.811206622095</v>
      </c>
      <c r="N18" s="41">
        <v>3028.2075772047119</v>
      </c>
      <c r="O18" s="41">
        <v>6018.0834129258192</v>
      </c>
      <c r="P18" s="41">
        <v>12611.1429481057</v>
      </c>
      <c r="Q18" s="41">
        <v>17709.264565425023</v>
      </c>
    </row>
    <row r="19" spans="1:17" x14ac:dyDescent="0.2">
      <c r="A19" s="21">
        <v>18</v>
      </c>
      <c r="B19" s="45"/>
      <c r="C19" s="23">
        <v>48.241</v>
      </c>
      <c r="D19" s="24">
        <v>38.192900000000002</v>
      </c>
      <c r="E19" s="25" t="s">
        <v>52</v>
      </c>
      <c r="F19" s="25" t="s">
        <v>53</v>
      </c>
      <c r="G19" s="21">
        <v>1</v>
      </c>
      <c r="H19" s="21">
        <f>18+18+12+12+2</f>
        <v>62</v>
      </c>
      <c r="I19" s="26">
        <f>3426+110</f>
        <v>3536</v>
      </c>
      <c r="J19" s="27" t="s">
        <v>19</v>
      </c>
      <c r="K19" s="41">
        <v>15245.954427616318</v>
      </c>
      <c r="L19" s="41">
        <v>10549.943148223951</v>
      </c>
      <c r="M19" s="41">
        <v>10549.943148223951</v>
      </c>
      <c r="N19" s="41">
        <v>2540.9924046027195</v>
      </c>
      <c r="O19" s="41">
        <v>5049.8203483876832</v>
      </c>
      <c r="P19" s="41">
        <v>10582.107609041706</v>
      </c>
      <c r="Q19" s="41">
        <v>14859.980897803247</v>
      </c>
    </row>
    <row r="20" spans="1:17" x14ac:dyDescent="0.2">
      <c r="A20" s="21">
        <v>19</v>
      </c>
      <c r="B20" s="45"/>
      <c r="C20" s="23">
        <v>48.24147</v>
      </c>
      <c r="D20" s="24">
        <v>38.198900000000002</v>
      </c>
      <c r="E20" s="25" t="s">
        <v>54</v>
      </c>
      <c r="F20" s="25" t="s">
        <v>55</v>
      </c>
      <c r="G20" s="31">
        <v>0.5</v>
      </c>
      <c r="H20" s="21">
        <f>(19+20+26+20+14+7)/2</f>
        <v>53</v>
      </c>
      <c r="I20" s="26">
        <f>(5428+690)/2</f>
        <v>3059</v>
      </c>
      <c r="J20" s="27" t="s">
        <v>19</v>
      </c>
      <c r="K20" s="41">
        <v>13189.302769818529</v>
      </c>
      <c r="L20" s="41">
        <v>9126.7749124482652</v>
      </c>
      <c r="M20" s="41">
        <v>9126.7749124482652</v>
      </c>
      <c r="N20" s="41">
        <v>2198.217128303088</v>
      </c>
      <c r="O20" s="41">
        <v>4368.608723336517</v>
      </c>
      <c r="P20" s="41">
        <v>9154.6004457179242</v>
      </c>
      <c r="Q20" s="41">
        <v>12855.396370582617</v>
      </c>
    </row>
    <row r="21" spans="1:17" x14ac:dyDescent="0.2">
      <c r="A21" s="21">
        <v>20</v>
      </c>
      <c r="B21" s="45"/>
      <c r="C21" s="23">
        <v>48.240920000000003</v>
      </c>
      <c r="D21" s="24">
        <v>38.203699999999998</v>
      </c>
      <c r="E21" s="25" t="s">
        <v>56</v>
      </c>
      <c r="F21" s="25" t="s">
        <v>57</v>
      </c>
      <c r="G21" s="31">
        <v>0.5</v>
      </c>
      <c r="H21" s="21">
        <f>(19+20+26+20+14+7)/2</f>
        <v>53</v>
      </c>
      <c r="I21" s="26">
        <f>(5428+690)/2</f>
        <v>3059</v>
      </c>
      <c r="J21" s="27" t="s">
        <v>19</v>
      </c>
      <c r="K21" s="41">
        <v>13189.302769818529</v>
      </c>
      <c r="L21" s="41">
        <v>9126.7749124482652</v>
      </c>
      <c r="M21" s="41">
        <v>9126.7749124482652</v>
      </c>
      <c r="N21" s="41">
        <v>2198.217128303088</v>
      </c>
      <c r="O21" s="41">
        <v>4368.608723336517</v>
      </c>
      <c r="P21" s="41">
        <v>9154.6004457179242</v>
      </c>
      <c r="Q21" s="41">
        <v>12855.396370582617</v>
      </c>
    </row>
    <row r="22" spans="1:17" x14ac:dyDescent="0.2">
      <c r="A22" s="21">
        <v>21</v>
      </c>
      <c r="B22" s="45"/>
      <c r="C22" s="23">
        <v>48.241050000000001</v>
      </c>
      <c r="D22" s="24">
        <v>38.218600000000002</v>
      </c>
      <c r="E22" s="25" t="s">
        <v>58</v>
      </c>
      <c r="F22" s="25" t="s">
        <v>59</v>
      </c>
      <c r="G22" s="21">
        <v>1</v>
      </c>
      <c r="H22" s="21">
        <f>66+2</f>
        <v>68</v>
      </c>
      <c r="I22" s="26">
        <f>3170+83</f>
        <v>3253</v>
      </c>
      <c r="J22" s="27" t="s">
        <v>19</v>
      </c>
      <c r="K22" s="41">
        <v>14025.760676763543</v>
      </c>
      <c r="L22" s="41">
        <v>9705.5896666211847</v>
      </c>
      <c r="M22" s="41">
        <v>9705.5896666211847</v>
      </c>
      <c r="N22" s="41">
        <v>2337.6267794605901</v>
      </c>
      <c r="O22" s="41">
        <v>4645.6633465229452</v>
      </c>
      <c r="P22" s="41">
        <v>9735.1798790194207</v>
      </c>
      <c r="Q22" s="41">
        <v>13670.678127984718</v>
      </c>
    </row>
    <row r="23" spans="1:17" x14ac:dyDescent="0.2">
      <c r="A23" s="21">
        <v>22</v>
      </c>
      <c r="B23" s="45"/>
      <c r="C23" s="23">
        <v>48.24062</v>
      </c>
      <c r="D23" s="24">
        <v>38.218899999999998</v>
      </c>
      <c r="E23" s="25" t="s">
        <v>60</v>
      </c>
      <c r="F23" s="25" t="s">
        <v>61</v>
      </c>
      <c r="G23" s="21">
        <v>1</v>
      </c>
      <c r="H23" s="21">
        <f>59+2</f>
        <v>61</v>
      </c>
      <c r="I23" s="26">
        <f>4199+125</f>
        <v>4324</v>
      </c>
      <c r="J23" s="27" t="s">
        <v>19</v>
      </c>
      <c r="K23" s="41">
        <v>18643.525719743484</v>
      </c>
      <c r="L23" s="41">
        <v>12901.005139400555</v>
      </c>
      <c r="M23" s="41">
        <v>12901.005139400555</v>
      </c>
      <c r="N23" s="41">
        <v>3107.2542866239141</v>
      </c>
      <c r="O23" s="41">
        <v>6175.1762405057534</v>
      </c>
      <c r="P23" s="41">
        <v>12940.33747214263</v>
      </c>
      <c r="Q23" s="41">
        <v>18171.537726838586</v>
      </c>
    </row>
    <row r="24" spans="1:17" x14ac:dyDescent="0.2">
      <c r="A24" s="21">
        <v>23</v>
      </c>
      <c r="B24" s="45"/>
      <c r="C24" s="23">
        <v>48.240180000000002</v>
      </c>
      <c r="D24" s="24">
        <v>38.223199999999999</v>
      </c>
      <c r="E24" s="25" t="s">
        <v>62</v>
      </c>
      <c r="F24" s="25" t="s">
        <v>63</v>
      </c>
      <c r="G24" s="21">
        <v>1</v>
      </c>
      <c r="H24" s="21">
        <f>59+2</f>
        <v>61</v>
      </c>
      <c r="I24" s="26">
        <f>4201+55</f>
        <v>4256</v>
      </c>
      <c r="J24" s="27" t="s">
        <v>19</v>
      </c>
      <c r="K24" s="41">
        <v>18350.334288443169</v>
      </c>
      <c r="L24" s="41">
        <v>12698.121617319324</v>
      </c>
      <c r="M24" s="41">
        <v>12698.121617319324</v>
      </c>
      <c r="N24" s="41">
        <v>3058.3890480738614</v>
      </c>
      <c r="O24" s="41">
        <v>6078.0643107290671</v>
      </c>
      <c r="P24" s="41">
        <v>12736.835402737983</v>
      </c>
      <c r="Q24" s="41">
        <v>17885.768863419293</v>
      </c>
    </row>
    <row r="25" spans="1:17" x14ac:dyDescent="0.2">
      <c r="A25" s="21">
        <v>24</v>
      </c>
      <c r="B25" s="45"/>
      <c r="C25" s="23">
        <v>48.242089999999997</v>
      </c>
      <c r="D25" s="24">
        <v>38.208799999999997</v>
      </c>
      <c r="E25" s="25" t="s">
        <v>64</v>
      </c>
      <c r="F25" s="25" t="s">
        <v>65</v>
      </c>
      <c r="G25" s="21">
        <v>2</v>
      </c>
      <c r="H25" s="21">
        <f>12+13+13+5+17+16+11</f>
        <v>87</v>
      </c>
      <c r="I25" s="26">
        <f>1936+868+2230</f>
        <v>5034</v>
      </c>
      <c r="J25" s="27" t="s">
        <v>19</v>
      </c>
      <c r="K25" s="41">
        <v>21704.789193614408</v>
      </c>
      <c r="L25" s="41">
        <v>15019.34779642516</v>
      </c>
      <c r="M25" s="41">
        <v>15019.34779642516</v>
      </c>
      <c r="N25" s="41">
        <v>3617.464865602401</v>
      </c>
      <c r="O25" s="41">
        <v>7189.1390367035065</v>
      </c>
      <c r="P25" s="41">
        <v>15065.138490926458</v>
      </c>
      <c r="Q25" s="41">
        <v>21155.300859598854</v>
      </c>
    </row>
    <row r="26" spans="1:17" x14ac:dyDescent="0.2">
      <c r="A26" s="21">
        <v>25</v>
      </c>
      <c r="B26" s="45"/>
      <c r="C26" s="23">
        <v>48.241289999999999</v>
      </c>
      <c r="D26" s="24">
        <v>38.187899999999999</v>
      </c>
      <c r="E26" s="25" t="s">
        <v>66</v>
      </c>
      <c r="F26" s="25" t="s">
        <v>67</v>
      </c>
      <c r="G26" s="21">
        <v>1</v>
      </c>
      <c r="H26" s="21">
        <f>12+11+12+3</f>
        <v>38</v>
      </c>
      <c r="I26" s="26">
        <f>2378+36</f>
        <v>2414</v>
      </c>
      <c r="J26" s="27" t="s">
        <v>19</v>
      </c>
      <c r="K26" s="41">
        <v>10408.295811161141</v>
      </c>
      <c r="L26" s="41">
        <v>7202.3650338836587</v>
      </c>
      <c r="M26" s="41">
        <v>7202.3650338836587</v>
      </c>
      <c r="N26" s="41">
        <v>1734.7159685268566</v>
      </c>
      <c r="O26" s="41">
        <v>3447.4735070723609</v>
      </c>
      <c r="P26" s="41">
        <v>7224.323463865011</v>
      </c>
      <c r="Q26" s="41">
        <v>10144.794651384909</v>
      </c>
    </row>
    <row r="27" spans="1:17" x14ac:dyDescent="0.2">
      <c r="A27" s="21">
        <v>26</v>
      </c>
      <c r="B27" s="45"/>
      <c r="C27" s="23">
        <v>48.24418</v>
      </c>
      <c r="D27" s="24">
        <v>38.180399999999999</v>
      </c>
      <c r="E27" s="25" t="s">
        <v>68</v>
      </c>
      <c r="F27" s="25" t="s">
        <v>69</v>
      </c>
      <c r="G27" s="21">
        <v>1</v>
      </c>
      <c r="H27" s="21">
        <f>143</f>
        <v>143</v>
      </c>
      <c r="I27" s="26">
        <f>1782</f>
        <v>1782</v>
      </c>
      <c r="J27" s="27" t="s">
        <v>19</v>
      </c>
      <c r="K27" s="41">
        <v>7683.3401555464588</v>
      </c>
      <c r="L27" s="41">
        <v>5316.7417110110518</v>
      </c>
      <c r="M27" s="41">
        <v>5316.7417110110518</v>
      </c>
      <c r="N27" s="41">
        <v>1280.5566925910764</v>
      </c>
      <c r="O27" s="41">
        <v>2544.9038067949241</v>
      </c>
      <c r="P27" s="41">
        <v>5332.951289398281</v>
      </c>
      <c r="Q27" s="41">
        <v>7488.8252148997135</v>
      </c>
    </row>
    <row r="28" spans="1:17" x14ac:dyDescent="0.2">
      <c r="A28" s="21">
        <v>27</v>
      </c>
      <c r="B28" s="45"/>
      <c r="C28" s="23">
        <v>48.243079999999999</v>
      </c>
      <c r="D28" s="24">
        <v>38.189900000000002</v>
      </c>
      <c r="E28" s="25" t="s">
        <v>70</v>
      </c>
      <c r="F28" s="25" t="s">
        <v>71</v>
      </c>
      <c r="G28" s="21">
        <v>2</v>
      </c>
      <c r="H28" s="21">
        <f>43+57+6</f>
        <v>106</v>
      </c>
      <c r="I28" s="26">
        <f>1741+126+2710</f>
        <v>4577</v>
      </c>
      <c r="J28" s="27" t="s">
        <v>19</v>
      </c>
      <c r="K28" s="41">
        <v>19734.370309728474</v>
      </c>
      <c r="L28" s="41">
        <v>13655.851184791012</v>
      </c>
      <c r="M28" s="41">
        <v>13655.851184791012</v>
      </c>
      <c r="N28" s="41">
        <v>3289.0617182880792</v>
      </c>
      <c r="O28" s="41">
        <v>6536.4897439396</v>
      </c>
      <c r="P28" s="41">
        <v>13697.484877427571</v>
      </c>
      <c r="Q28" s="41">
        <v>19234.765998089781</v>
      </c>
    </row>
    <row r="29" spans="1:17" x14ac:dyDescent="0.2">
      <c r="A29" s="21">
        <v>28</v>
      </c>
      <c r="B29" s="45"/>
      <c r="C29" s="23">
        <v>48.24371</v>
      </c>
      <c r="D29" s="24">
        <v>38.1813</v>
      </c>
      <c r="E29" s="25" t="s">
        <v>72</v>
      </c>
      <c r="F29" s="25" t="s">
        <v>72</v>
      </c>
      <c r="G29" s="21">
        <v>1</v>
      </c>
      <c r="H29" s="21">
        <f>4+5+9+2</f>
        <v>20</v>
      </c>
      <c r="I29" s="26">
        <f>995+107</f>
        <v>1102</v>
      </c>
      <c r="J29" s="27" t="s">
        <v>19</v>
      </c>
      <c r="K29" s="41">
        <v>4751.4258425433209</v>
      </c>
      <c r="L29" s="41">
        <v>3287.9064901987535</v>
      </c>
      <c r="M29" s="41">
        <v>3287.9064901987535</v>
      </c>
      <c r="N29" s="41">
        <v>791.90430709055352</v>
      </c>
      <c r="O29" s="41">
        <v>1573.7845090280618</v>
      </c>
      <c r="P29" s="41">
        <v>3297.9305953517987</v>
      </c>
      <c r="Q29" s="41">
        <v>4631.1365807067814</v>
      </c>
    </row>
    <row r="30" spans="1:17" x14ac:dyDescent="0.2">
      <c r="A30" s="21">
        <v>29</v>
      </c>
      <c r="B30" s="45"/>
      <c r="C30" s="23">
        <v>48.243189999999998</v>
      </c>
      <c r="D30" s="24">
        <v>38.201700000000002</v>
      </c>
      <c r="E30" s="25" t="s">
        <v>73</v>
      </c>
      <c r="F30" s="25" t="s">
        <v>74</v>
      </c>
      <c r="G30" s="21">
        <v>2</v>
      </c>
      <c r="H30" s="21">
        <v>2</v>
      </c>
      <c r="I30" s="26">
        <f>1434+3798</f>
        <v>5232</v>
      </c>
      <c r="J30" s="27" t="s">
        <v>19</v>
      </c>
      <c r="K30" s="41">
        <v>22558.493655341794</v>
      </c>
      <c r="L30" s="41">
        <v>15610.096875426389</v>
      </c>
      <c r="M30" s="41">
        <v>15610.096875426389</v>
      </c>
      <c r="N30" s="41">
        <v>3759.7489425569652</v>
      </c>
      <c r="O30" s="41">
        <v>7471.9061263473868</v>
      </c>
      <c r="P30" s="41">
        <v>15657.688634192933</v>
      </c>
      <c r="Q30" s="41">
        <v>21987.392550143268</v>
      </c>
    </row>
    <row r="31" spans="1:17" x14ac:dyDescent="0.2">
      <c r="A31" s="21">
        <v>30</v>
      </c>
      <c r="B31" s="45"/>
      <c r="C31" s="23">
        <v>48.243650000000002</v>
      </c>
      <c r="D31" s="24">
        <v>38.195700000000002</v>
      </c>
      <c r="E31" s="25" t="s">
        <v>75</v>
      </c>
      <c r="F31" s="25" t="s">
        <v>76</v>
      </c>
      <c r="G31" s="21">
        <v>3</v>
      </c>
      <c r="H31" s="21">
        <v>7</v>
      </c>
      <c r="I31" s="26">
        <f>3900+2143+810</f>
        <v>6853</v>
      </c>
      <c r="J31" s="27" t="s">
        <v>19</v>
      </c>
      <c r="K31" s="41">
        <v>29547.659980897803</v>
      </c>
      <c r="L31" s="41">
        <v>20446.482012098058</v>
      </c>
      <c r="M31" s="41">
        <v>20446.482012098058</v>
      </c>
      <c r="N31" s="41">
        <v>4924.6099968162998</v>
      </c>
      <c r="O31" s="41">
        <v>9786.8831582298626</v>
      </c>
      <c r="P31" s="41">
        <v>20508.818847500796</v>
      </c>
      <c r="Q31" s="41">
        <v>28799.617956064947</v>
      </c>
    </row>
    <row r="32" spans="1:17" x14ac:dyDescent="0.2">
      <c r="A32" s="21">
        <v>31</v>
      </c>
      <c r="B32" s="45"/>
      <c r="C32" s="23">
        <v>48.244529999999997</v>
      </c>
      <c r="D32" s="24">
        <v>38.184100000000001</v>
      </c>
      <c r="E32" s="25" t="s">
        <v>77</v>
      </c>
      <c r="F32" s="25" t="s">
        <v>78</v>
      </c>
      <c r="G32" s="21">
        <v>1</v>
      </c>
      <c r="H32" s="21">
        <v>1</v>
      </c>
      <c r="I32" s="26">
        <v>1120</v>
      </c>
      <c r="J32" s="27" t="s">
        <v>19</v>
      </c>
      <c r="K32" s="41">
        <v>4829.0353390639921</v>
      </c>
      <c r="L32" s="41">
        <v>3341.6109519261381</v>
      </c>
      <c r="M32" s="41">
        <v>3341.6109519261381</v>
      </c>
      <c r="N32" s="41">
        <v>804.83922317733197</v>
      </c>
      <c r="O32" s="41">
        <v>1599.4906080865965</v>
      </c>
      <c r="P32" s="41">
        <v>3351.798790194206</v>
      </c>
      <c r="Q32" s="41">
        <v>4706.7812798471823</v>
      </c>
    </row>
    <row r="33" spans="1:17" x14ac:dyDescent="0.2">
      <c r="A33" s="21">
        <v>32</v>
      </c>
      <c r="B33" s="45"/>
      <c r="C33" s="23">
        <v>48.239780000000003</v>
      </c>
      <c r="D33" s="24">
        <v>38.212699999999998</v>
      </c>
      <c r="E33" s="25" t="s">
        <v>79</v>
      </c>
      <c r="F33" s="25" t="s">
        <v>80</v>
      </c>
      <c r="G33" s="21">
        <v>1</v>
      </c>
      <c r="H33" s="21">
        <v>2</v>
      </c>
      <c r="I33" s="26">
        <f>1027</f>
        <v>1027</v>
      </c>
      <c r="J33" s="27" t="s">
        <v>19</v>
      </c>
      <c r="K33" s="41">
        <v>4428.0529403738574</v>
      </c>
      <c r="L33" s="41">
        <v>3064.1378996679855</v>
      </c>
      <c r="M33" s="41">
        <v>3064.1378996679855</v>
      </c>
      <c r="N33" s="41">
        <v>738.00882339564282</v>
      </c>
      <c r="O33" s="41">
        <v>1466.6757629508345</v>
      </c>
      <c r="P33" s="41">
        <v>3073.4797835084369</v>
      </c>
      <c r="Q33" s="41">
        <v>4315.9503342884427</v>
      </c>
    </row>
    <row r="34" spans="1:17" x14ac:dyDescent="0.2">
      <c r="A34" s="21">
        <v>33</v>
      </c>
      <c r="B34" s="45"/>
      <c r="C34" s="23">
        <v>48.241860000000003</v>
      </c>
      <c r="D34" s="24">
        <v>38.203800000000001</v>
      </c>
      <c r="E34" s="25" t="s">
        <v>81</v>
      </c>
      <c r="F34" s="25" t="s">
        <v>82</v>
      </c>
      <c r="G34" s="21">
        <v>1</v>
      </c>
      <c r="H34" s="21">
        <v>2</v>
      </c>
      <c r="I34" s="26">
        <v>2890</v>
      </c>
      <c r="J34" s="27" t="s">
        <v>19</v>
      </c>
      <c r="K34" s="41">
        <v>12460.635830263338</v>
      </c>
      <c r="L34" s="41">
        <v>8622.5496884522672</v>
      </c>
      <c r="M34" s="41">
        <v>8622.5496884522672</v>
      </c>
      <c r="N34" s="41">
        <v>2076.7726383772228</v>
      </c>
      <c r="O34" s="41">
        <v>4127.2570155091644</v>
      </c>
      <c r="P34" s="41">
        <v>8648.8379496975485</v>
      </c>
      <c r="Q34" s="41">
        <v>12145.176695319962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opis_atributa</vt:lpstr>
      <vt:lpstr>potrošnja_podstanice_2018</vt:lpstr>
      <vt:lpstr>potrošnja_podstanice_2017</vt:lpstr>
      <vt:lpstr>potrošnja_podstanice_2016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2019-06-24T14:45:51Z</dcterms:modified>
</cp:coreProperties>
</file>